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20" windowWidth="13935" windowHeight="685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B747" i="1"/>
  <c r="G742"/>
  <c r="I740"/>
  <c r="A739"/>
  <c r="A738"/>
  <c r="C738" s="1"/>
  <c r="A737"/>
  <c r="C737" s="1"/>
  <c r="A736"/>
  <c r="C736" s="1"/>
  <c r="A735"/>
  <c r="C735" s="1"/>
  <c r="A734"/>
  <c r="C734" s="1"/>
  <c r="G733"/>
  <c r="A733"/>
  <c r="C733" s="1"/>
  <c r="A732"/>
  <c r="C732" s="1"/>
  <c r="A731"/>
  <c r="C731" s="1"/>
  <c r="A730"/>
  <c r="C730" s="1"/>
  <c r="G729"/>
  <c r="G747" s="1"/>
  <c r="A729"/>
  <c r="C729" s="1"/>
  <c r="A722"/>
  <c r="D691"/>
  <c r="C683"/>
  <c r="G679"/>
  <c r="G722" s="1"/>
  <c r="G748" s="1"/>
  <c r="C668"/>
  <c r="C667"/>
  <c r="C666"/>
  <c r="C665"/>
  <c r="C664"/>
  <c r="C663"/>
  <c r="C662"/>
  <c r="C661"/>
  <c r="B639"/>
  <c r="I638"/>
  <c r="G634"/>
  <c r="G633"/>
  <c r="A631"/>
  <c r="A630"/>
  <c r="C630" s="1"/>
  <c r="G629"/>
  <c r="A629"/>
  <c r="C629" s="1"/>
  <c r="I628"/>
  <c r="A628"/>
  <c r="C628" s="1"/>
  <c r="A627"/>
  <c r="C627" s="1"/>
  <c r="A626"/>
  <c r="C626" s="1"/>
  <c r="G625"/>
  <c r="A625"/>
  <c r="C625" s="1"/>
  <c r="A624"/>
  <c r="C624" s="1"/>
  <c r="A623"/>
  <c r="C623" s="1"/>
  <c r="A622"/>
  <c r="C622" s="1"/>
  <c r="G621"/>
  <c r="G639" s="1"/>
  <c r="A621"/>
  <c r="A639" s="1"/>
  <c r="A579"/>
  <c r="D577"/>
  <c r="D690" s="1"/>
  <c r="D576"/>
  <c r="D689" s="1"/>
  <c r="D575"/>
  <c r="D688" s="1"/>
  <c r="C574"/>
  <c r="G570"/>
  <c r="I566"/>
  <c r="I570" s="1"/>
  <c r="G559"/>
  <c r="C559"/>
  <c r="G558"/>
  <c r="I575" s="1"/>
  <c r="C558"/>
  <c r="G557"/>
  <c r="C557"/>
  <c r="C556"/>
  <c r="C555"/>
  <c r="C554"/>
  <c r="C553"/>
  <c r="C552"/>
  <c r="B530"/>
  <c r="G525"/>
  <c r="A521"/>
  <c r="C521" s="1"/>
  <c r="A520"/>
  <c r="C520" s="1"/>
  <c r="A519"/>
  <c r="C519" s="1"/>
  <c r="A518"/>
  <c r="C518" s="1"/>
  <c r="A517"/>
  <c r="C517" s="1"/>
  <c r="A516"/>
  <c r="C516" s="1"/>
  <c r="A515"/>
  <c r="C515" s="1"/>
  <c r="A514"/>
  <c r="C514" s="1"/>
  <c r="A513"/>
  <c r="C513" s="1"/>
  <c r="G512"/>
  <c r="G530" s="1"/>
  <c r="A512"/>
  <c r="A530" s="1"/>
  <c r="G470"/>
  <c r="G533" s="1"/>
  <c r="A470"/>
  <c r="C466"/>
  <c r="C451"/>
  <c r="C450"/>
  <c r="C449"/>
  <c r="C448"/>
  <c r="C447"/>
  <c r="C446"/>
  <c r="C445"/>
  <c r="C444"/>
  <c r="I430"/>
  <c r="B422"/>
  <c r="G417"/>
  <c r="A413"/>
  <c r="C413" s="1"/>
  <c r="A412"/>
  <c r="C412" s="1"/>
  <c r="A411"/>
  <c r="C411" s="1"/>
  <c r="A410"/>
  <c r="C410" s="1"/>
  <c r="A409"/>
  <c r="C409" s="1"/>
  <c r="G408"/>
  <c r="A408"/>
  <c r="C408" s="1"/>
  <c r="A407"/>
  <c r="C407" s="1"/>
  <c r="A406"/>
  <c r="C406" s="1"/>
  <c r="A405"/>
  <c r="C405" s="1"/>
  <c r="A404"/>
  <c r="A422" s="1"/>
  <c r="A362"/>
  <c r="D358"/>
  <c r="D466" s="1"/>
  <c r="D574" s="1"/>
  <c r="D683" s="1"/>
  <c r="C358"/>
  <c r="G357"/>
  <c r="D357" s="1"/>
  <c r="G354"/>
  <c r="G343"/>
  <c r="C343"/>
  <c r="G342"/>
  <c r="C342"/>
  <c r="G341"/>
  <c r="C341"/>
  <c r="G340"/>
  <c r="C340"/>
  <c r="C339"/>
  <c r="G338"/>
  <c r="C338"/>
  <c r="G337"/>
  <c r="C337"/>
  <c r="G336"/>
  <c r="I336" s="1"/>
  <c r="C336"/>
  <c r="B314"/>
  <c r="G309"/>
  <c r="A305"/>
  <c r="C305" s="1"/>
  <c r="A304"/>
  <c r="C304" s="1"/>
  <c r="A303"/>
  <c r="C303" s="1"/>
  <c r="A302"/>
  <c r="C302" s="1"/>
  <c r="A301"/>
  <c r="C301" s="1"/>
  <c r="G300"/>
  <c r="A300"/>
  <c r="C300" s="1"/>
  <c r="A299"/>
  <c r="C299" s="1"/>
  <c r="A298"/>
  <c r="C298" s="1"/>
  <c r="A297"/>
  <c r="C297" s="1"/>
  <c r="G296"/>
  <c r="G314" s="1"/>
  <c r="A296"/>
  <c r="C296" s="1"/>
  <c r="B254"/>
  <c r="A254"/>
  <c r="D248"/>
  <c r="D356" s="1"/>
  <c r="D464" s="1"/>
  <c r="D572" s="1"/>
  <c r="D681" s="1"/>
  <c r="G246"/>
  <c r="C235"/>
  <c r="G234"/>
  <c r="C234"/>
  <c r="G233"/>
  <c r="C233"/>
  <c r="G232"/>
  <c r="C232"/>
  <c r="C231"/>
  <c r="G230"/>
  <c r="C230"/>
  <c r="G229"/>
  <c r="C229"/>
  <c r="G228"/>
  <c r="G254" s="1"/>
  <c r="G317" s="1"/>
  <c r="C228"/>
  <c r="C254" s="1"/>
  <c r="B207"/>
  <c r="G201"/>
  <c r="G200"/>
  <c r="G207" s="1"/>
  <c r="A197"/>
  <c r="C197" s="1"/>
  <c r="A196"/>
  <c r="C196" s="1"/>
  <c r="A195"/>
  <c r="C195" s="1"/>
  <c r="A194"/>
  <c r="C194" s="1"/>
  <c r="A193"/>
  <c r="C193" s="1"/>
  <c r="A192"/>
  <c r="C192" s="1"/>
  <c r="A191"/>
  <c r="C191" s="1"/>
  <c r="A190"/>
  <c r="C190" s="1"/>
  <c r="A189"/>
  <c r="C189" s="1"/>
  <c r="A188"/>
  <c r="A207" s="1"/>
  <c r="G146"/>
  <c r="G210" s="1"/>
  <c r="B146"/>
  <c r="A146"/>
  <c r="D139"/>
  <c r="D247" s="1"/>
  <c r="D355" s="1"/>
  <c r="D463" s="1"/>
  <c r="D571" s="1"/>
  <c r="D680" s="1"/>
  <c r="C127"/>
  <c r="C126"/>
  <c r="C125"/>
  <c r="C124"/>
  <c r="C123"/>
  <c r="C122"/>
  <c r="C121"/>
  <c r="C120"/>
  <c r="C146" s="1"/>
  <c r="I101"/>
  <c r="I103" s="1"/>
  <c r="I105" s="1"/>
  <c r="B97"/>
  <c r="A97"/>
  <c r="I93"/>
  <c r="D93"/>
  <c r="D202" s="1"/>
  <c r="D310" s="1"/>
  <c r="D418" s="1"/>
  <c r="D526" s="1"/>
  <c r="D635" s="1"/>
  <c r="D743" s="1"/>
  <c r="G92"/>
  <c r="D92"/>
  <c r="D201" s="1"/>
  <c r="D309" s="1"/>
  <c r="G91"/>
  <c r="D91"/>
  <c r="D200" s="1"/>
  <c r="D308" s="1"/>
  <c r="D416" s="1"/>
  <c r="D524" s="1"/>
  <c r="D633" s="1"/>
  <c r="D741" s="1"/>
  <c r="D90"/>
  <c r="D199" s="1"/>
  <c r="D307" s="1"/>
  <c r="D415" s="1"/>
  <c r="D523" s="1"/>
  <c r="D632" s="1"/>
  <c r="D740" s="1"/>
  <c r="D89"/>
  <c r="D198" s="1"/>
  <c r="D306" s="1"/>
  <c r="D414" s="1"/>
  <c r="D522" s="1"/>
  <c r="D631" s="1"/>
  <c r="D739" s="1"/>
  <c r="D88"/>
  <c r="D197" s="1"/>
  <c r="D305" s="1"/>
  <c r="D413" s="1"/>
  <c r="D521" s="1"/>
  <c r="D630" s="1"/>
  <c r="D738" s="1"/>
  <c r="C88"/>
  <c r="D87"/>
  <c r="D196" s="1"/>
  <c r="D304" s="1"/>
  <c r="D412" s="1"/>
  <c r="D520" s="1"/>
  <c r="D629" s="1"/>
  <c r="D737" s="1"/>
  <c r="C87"/>
  <c r="D86"/>
  <c r="D195" s="1"/>
  <c r="D303" s="1"/>
  <c r="D411" s="1"/>
  <c r="D519" s="1"/>
  <c r="D628" s="1"/>
  <c r="D736" s="1"/>
  <c r="C86"/>
  <c r="D85"/>
  <c r="D194" s="1"/>
  <c r="D302" s="1"/>
  <c r="D410" s="1"/>
  <c r="D518" s="1"/>
  <c r="D627" s="1"/>
  <c r="D735" s="1"/>
  <c r="C85"/>
  <c r="D84"/>
  <c r="D193" s="1"/>
  <c r="D301" s="1"/>
  <c r="D409" s="1"/>
  <c r="D517" s="1"/>
  <c r="D626" s="1"/>
  <c r="D734" s="1"/>
  <c r="C84"/>
  <c r="D83"/>
  <c r="D192" s="1"/>
  <c r="C83"/>
  <c r="I82"/>
  <c r="D82"/>
  <c r="D191" s="1"/>
  <c r="D299" s="1"/>
  <c r="D407" s="1"/>
  <c r="D515" s="1"/>
  <c r="D624" s="1"/>
  <c r="D732" s="1"/>
  <c r="C82"/>
  <c r="I81"/>
  <c r="D81"/>
  <c r="D190" s="1"/>
  <c r="D298" s="1"/>
  <c r="D406" s="1"/>
  <c r="D514" s="1"/>
  <c r="D623" s="1"/>
  <c r="D731" s="1"/>
  <c r="C81"/>
  <c r="D80"/>
  <c r="D189" s="1"/>
  <c r="D297" s="1"/>
  <c r="D405" s="1"/>
  <c r="D513" s="1"/>
  <c r="D622" s="1"/>
  <c r="D730" s="1"/>
  <c r="C80"/>
  <c r="G79"/>
  <c r="G97" s="1"/>
  <c r="C79"/>
  <c r="C97" s="1"/>
  <c r="B37"/>
  <c r="A37"/>
  <c r="D28"/>
  <c r="D138" s="1"/>
  <c r="D27"/>
  <c r="D137" s="1"/>
  <c r="D245" s="1"/>
  <c r="D353" s="1"/>
  <c r="D461" s="1"/>
  <c r="D569" s="1"/>
  <c r="D678" s="1"/>
  <c r="D26"/>
  <c r="D136" s="1"/>
  <c r="D244" s="1"/>
  <c r="D352" s="1"/>
  <c r="D460" s="1"/>
  <c r="D568" s="1"/>
  <c r="D677" s="1"/>
  <c r="D25"/>
  <c r="D135" s="1"/>
  <c r="D243" s="1"/>
  <c r="D351" s="1"/>
  <c r="D459" s="1"/>
  <c r="D567" s="1"/>
  <c r="D676" s="1"/>
  <c r="D24"/>
  <c r="D134" s="1"/>
  <c r="D242" s="1"/>
  <c r="D350" s="1"/>
  <c r="D458" s="1"/>
  <c r="D566" s="1"/>
  <c r="D675" s="1"/>
  <c r="D23"/>
  <c r="D133" s="1"/>
  <c r="D241" s="1"/>
  <c r="D349" s="1"/>
  <c r="D457" s="1"/>
  <c r="D565" s="1"/>
  <c r="D674" s="1"/>
  <c r="D22"/>
  <c r="D132" s="1"/>
  <c r="D240" s="1"/>
  <c r="D348" s="1"/>
  <c r="D456" s="1"/>
  <c r="D564" s="1"/>
  <c r="D673" s="1"/>
  <c r="D21"/>
  <c r="D131" s="1"/>
  <c r="D239" s="1"/>
  <c r="D347" s="1"/>
  <c r="D455" s="1"/>
  <c r="D563" s="1"/>
  <c r="D672" s="1"/>
  <c r="D20"/>
  <c r="D130" s="1"/>
  <c r="D238" s="1"/>
  <c r="D346" s="1"/>
  <c r="D454" s="1"/>
  <c r="D562" s="1"/>
  <c r="D671" s="1"/>
  <c r="D19"/>
  <c r="D129" s="1"/>
  <c r="D237" s="1"/>
  <c r="D345" s="1"/>
  <c r="D453" s="1"/>
  <c r="D561" s="1"/>
  <c r="D670" s="1"/>
  <c r="D18"/>
  <c r="D128" s="1"/>
  <c r="D236" s="1"/>
  <c r="D344" s="1"/>
  <c r="D452" s="1"/>
  <c r="D560" s="1"/>
  <c r="D669" s="1"/>
  <c r="G17"/>
  <c r="D17" s="1"/>
  <c r="D127" s="1"/>
  <c r="D235" s="1"/>
  <c r="C17"/>
  <c r="D16"/>
  <c r="D126" s="1"/>
  <c r="C16"/>
  <c r="D15"/>
  <c r="D125" s="1"/>
  <c r="D233" s="1"/>
  <c r="C15"/>
  <c r="D14"/>
  <c r="D124" s="1"/>
  <c r="C14"/>
  <c r="D13"/>
  <c r="D123" s="1"/>
  <c r="D231" s="1"/>
  <c r="D339" s="1"/>
  <c r="D447" s="1"/>
  <c r="D555" s="1"/>
  <c r="D664" s="1"/>
  <c r="C13"/>
  <c r="D12"/>
  <c r="D122" s="1"/>
  <c r="D230" s="1"/>
  <c r="C12"/>
  <c r="D11"/>
  <c r="D121" s="1"/>
  <c r="C11"/>
  <c r="D10"/>
  <c r="D37" s="1"/>
  <c r="C10"/>
  <c r="C37" s="1"/>
  <c r="D79" l="1"/>
  <c r="D97" s="1"/>
  <c r="D100" s="1"/>
  <c r="D101" s="1"/>
  <c r="C512"/>
  <c r="D465"/>
  <c r="B357"/>
  <c r="D229"/>
  <c r="D337" s="1"/>
  <c r="D445" s="1"/>
  <c r="D553" s="1"/>
  <c r="D662" s="1"/>
  <c r="D341"/>
  <c r="D449" s="1"/>
  <c r="D343"/>
  <c r="D451" s="1"/>
  <c r="D417"/>
  <c r="D525" s="1"/>
  <c r="D634" s="1"/>
  <c r="D742" s="1"/>
  <c r="D232"/>
  <c r="D340" s="1"/>
  <c r="D448" s="1"/>
  <c r="D556" s="1"/>
  <c r="D665" s="1"/>
  <c r="D234"/>
  <c r="D342" s="1"/>
  <c r="D450" s="1"/>
  <c r="D558" s="1"/>
  <c r="D667" s="1"/>
  <c r="D246"/>
  <c r="C314"/>
  <c r="D300"/>
  <c r="D338"/>
  <c r="D446" s="1"/>
  <c r="D554" s="1"/>
  <c r="D663" s="1"/>
  <c r="D354"/>
  <c r="D462" s="1"/>
  <c r="D570" s="1"/>
  <c r="D408"/>
  <c r="D516" s="1"/>
  <c r="D625" s="1"/>
  <c r="D733" s="1"/>
  <c r="G37"/>
  <c r="G100" s="1"/>
  <c r="G101" s="1"/>
  <c r="G118" s="1"/>
  <c r="G211" s="1"/>
  <c r="G226" s="1"/>
  <c r="G318" s="1"/>
  <c r="G334" s="1"/>
  <c r="D120"/>
  <c r="D188"/>
  <c r="D207" s="1"/>
  <c r="A314"/>
  <c r="G362"/>
  <c r="C404"/>
  <c r="C422" s="1"/>
  <c r="G422"/>
  <c r="C530"/>
  <c r="C747"/>
  <c r="C188"/>
  <c r="C207" s="1"/>
  <c r="D557"/>
  <c r="D666" s="1"/>
  <c r="D559"/>
  <c r="D668" s="1"/>
  <c r="G579"/>
  <c r="G642" s="1"/>
  <c r="C621"/>
  <c r="C639" s="1"/>
  <c r="D679"/>
  <c r="A747"/>
  <c r="D573" l="1"/>
  <c r="B465"/>
  <c r="D228"/>
  <c r="D146"/>
  <c r="D210" s="1"/>
  <c r="D211" s="1"/>
  <c r="B362"/>
  <c r="C357"/>
  <c r="C362" s="1"/>
  <c r="G425"/>
  <c r="G426" s="1"/>
  <c r="D296"/>
  <c r="G442" l="1"/>
  <c r="G534" s="1"/>
  <c r="G550" s="1"/>
  <c r="G643" s="1"/>
  <c r="I426"/>
  <c r="B573"/>
  <c r="D682"/>
  <c r="D404"/>
  <c r="D314"/>
  <c r="D254"/>
  <c r="D315" s="1"/>
  <c r="D318" s="1"/>
  <c r="D336"/>
  <c r="B470"/>
  <c r="C465"/>
  <c r="C470" s="1"/>
  <c r="D422" l="1"/>
  <c r="D512"/>
  <c r="B579"/>
  <c r="C573"/>
  <c r="C579" s="1"/>
  <c r="G659"/>
  <c r="G751" s="1"/>
  <c r="I643"/>
  <c r="I644" s="1"/>
  <c r="D444"/>
  <c r="D362"/>
  <c r="B682"/>
  <c r="D552" l="1"/>
  <c r="D470"/>
  <c r="C682"/>
  <c r="C722" s="1"/>
  <c r="B722"/>
  <c r="D621"/>
  <c r="D530"/>
  <c r="D423"/>
  <c r="D426" s="1"/>
  <c r="D639" l="1"/>
  <c r="D729"/>
  <c r="D661"/>
  <c r="D579"/>
  <c r="D531"/>
  <c r="D534" s="1"/>
  <c r="D722" l="1"/>
  <c r="D747"/>
  <c r="D640"/>
  <c r="D643" s="1"/>
  <c r="D748" l="1"/>
  <c r="D751" s="1"/>
</calcChain>
</file>

<file path=xl/sharedStrings.xml><?xml version="1.0" encoding="utf-8"?>
<sst xmlns="http://schemas.openxmlformats.org/spreadsheetml/2006/main" count="713" uniqueCount="91">
  <si>
    <t>องค์การบริหารส่วนตำบลควนสตอ</t>
  </si>
  <si>
    <t>รายงาน รับ - จ่ายเงิน</t>
  </si>
  <si>
    <t>ปีงบประมาณ 2560   ประจำเดือน    ตุลาคม   2559</t>
  </si>
  <si>
    <t>จนถึงปัจจุบัน</t>
  </si>
  <si>
    <t>ประมาณการ</t>
  </si>
  <si>
    <t>เงินอุดหนุนระบุ</t>
  </si>
  <si>
    <t>รวม</t>
  </si>
  <si>
    <t>เกิดขึ้นริง</t>
  </si>
  <si>
    <t>รายการ</t>
  </si>
  <si>
    <t>รหัสบัญชี</t>
  </si>
  <si>
    <t>จำนวนเงินเดือนนี้</t>
  </si>
  <si>
    <t>(บาท)</t>
  </si>
  <si>
    <t>ระบวัตถุประสงค์/</t>
  </si>
  <si>
    <t>ที่เกิดขึ้นจริง</t>
  </si>
  <si>
    <t>เฉพาะกิจ(บาท)</t>
  </si>
  <si>
    <t>ยอดยกมา</t>
  </si>
  <si>
    <t>รายรับ(หมายเหตุ)1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</si>
  <si>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</si>
  <si>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</si>
  <si>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</si>
  <si>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</si>
  <si>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</si>
  <si>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</si>
  <si>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</si>
  <si>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</si>
  <si>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</si>
  <si>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</si>
  <si>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</si>
  <si>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</si>
  <si>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</si>
  <si>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</si>
  <si>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>เงินอุดหนุนทั่วไป</t>
  </si>
  <si>
    <t>431000</t>
  </si>
  <si>
    <t>เงินมัดจำประกันสัญญา</t>
  </si>
  <si>
    <t>คาใช้จ่าย ภบท.5%</t>
  </si>
  <si>
    <t>ส่วนลด ภบท.6%</t>
  </si>
  <si>
    <t>ภาษี หัก ณที่จ่าย</t>
  </si>
  <si>
    <t>ลูกหนี้-เงินทุนโครงการเศรษฐกิจชุมชน</t>
  </si>
  <si>
    <t>ลูกหนี้-ภาษีบำรุงท้องที่</t>
  </si>
  <si>
    <t>เงินอุดหนุนจากรัฐบาลค้างรับ</t>
  </si>
  <si>
    <t>เจ้าหนี้เงินสะสม</t>
  </si>
  <si>
    <t>เงินรับฝาก-ประกันสังคม</t>
  </si>
  <si>
    <t>เงินรับฝาก-ค่าใช้จ่ายอื่น</t>
  </si>
  <si>
    <t>ลูกหนี้เงินยืม</t>
  </si>
  <si>
    <t>รวมรายรับ</t>
  </si>
  <si>
    <t>รายจ่าย</t>
  </si>
  <si>
    <t>งบกลาง</t>
  </si>
  <si>
    <t>511000</t>
  </si>
  <si>
    <t>เงินเดือน(ฝ่ายการเมือง)</t>
  </si>
  <si>
    <t>521000</t>
  </si>
  <si>
    <t>เงินเดือน(ฝ่ายประจำ)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</si>
  <si>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</si>
  <si>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</si>
  <si>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</si>
  <si>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</si>
  <si>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</si>
  <si>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</si>
  <si>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</si>
  <si>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</si>
  <si>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</si>
  <si>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</si>
  <si>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</si>
  <si>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</si>
  <si>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</si>
  <si>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เงินอุดหนุน</t>
  </si>
  <si>
    <t>561000</t>
  </si>
  <si>
    <t>เงินสะสม</t>
  </si>
  <si>
    <t>310000</t>
  </si>
  <si>
    <t>113100</t>
  </si>
  <si>
    <t>รายจ่ายค้างจ่าย (หมายเหตุ 2)</t>
  </si>
  <si>
    <t>211000</t>
  </si>
  <si>
    <t>เงินรับฝาก (หมายเหตุ 4)</t>
  </si>
  <si>
    <t>215000</t>
  </si>
  <si>
    <t>.</t>
  </si>
  <si>
    <t>ลูกหนี้เงินสะสม</t>
  </si>
  <si>
    <t>รวมรายจ่าย</t>
  </si>
  <si>
    <t>สูงกว่า</t>
  </si>
  <si>
    <t>รายรับ                                     รายจ่าย</t>
  </si>
  <si>
    <t>(ต่ำกว่า)</t>
  </si>
  <si>
    <t>ยอดยกไป</t>
  </si>
  <si>
    <t>ปีงบประมาณ 2560   ประจำเดือน    พฤศจิกายน   2559</t>
  </si>
  <si>
    <t>เงินรับฝาก-ค่ารักษาพยาบาล</t>
  </si>
  <si>
    <t>ปีงบประมาณ 2560   ประจำเดือน    ธันวาคม   2559</t>
  </si>
  <si>
    <t>ปีงบประมาณ 2560   ประจำเดือน    มกราคม   2560</t>
  </si>
  <si>
    <t>เงินอุดหนุนเฉพาะกิจ</t>
  </si>
  <si>
    <t>เงินทุนเศรษฐหิจชุมชน</t>
  </si>
  <si>
    <t>ปีงบประมาณ 2560   ประจำเดือน    กุมภาพันธ์   2560</t>
  </si>
  <si>
    <t>เงินทุนโครงการเศรษฐกิจชุมชน</t>
  </si>
  <si>
    <t>ปีงบประมาณ 2560   ประจำเดือน    มีนาคม   2560</t>
  </si>
  <si>
    <t>เงินรับฝาก-รอคืนจังหวัด</t>
  </si>
  <si>
    <t>ปีงบประมาณ 2560   ประจำเดือน    เมษายน   2560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</si>
</sst>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u/>
      <sz val="14"/>
      <color theme="1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  <charset val="222"/>
    </font>
    <font>
      <sz val="16"/>
      <color rgb="FFFF0000"/>
      <name val="Angsana New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applyFont="1"/>
    <xf numFmtId="0" fontId="2" fillId="0" borderId="1" xfId="0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2" fillId="0" borderId="4" xfId="0" applyFont="1" applyBorder="1"/>
    <xf numFmtId="49" fontId="2" fillId="0" borderId="4" xfId="0" applyNumberFormat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3" fontId="5" fillId="0" borderId="6" xfId="1" applyFont="1" applyBorder="1" applyAlignment="1">
      <alignment horizontal="center"/>
    </xf>
    <xf numFmtId="0" fontId="3" fillId="0" borderId="0" xfId="0" applyFont="1"/>
    <xf numFmtId="43" fontId="3" fillId="0" borderId="0" xfId="1" applyFont="1"/>
    <xf numFmtId="43" fontId="3" fillId="0" borderId="7" xfId="1" applyFont="1" applyBorder="1" applyAlignment="1">
      <alignment horizontal="center"/>
    </xf>
    <xf numFmtId="0" fontId="3" fillId="0" borderId="6" xfId="0" applyFont="1" applyBorder="1"/>
    <xf numFmtId="43" fontId="3" fillId="0" borderId="8" xfId="1" applyFont="1" applyBorder="1"/>
    <xf numFmtId="43" fontId="3" fillId="0" borderId="8" xfId="1" applyFont="1" applyBorder="1" applyAlignment="1">
      <alignment horizontal="center"/>
    </xf>
    <xf numFmtId="0" fontId="3" fillId="0" borderId="9" xfId="0" applyFont="1" applyBorder="1"/>
    <xf numFmtId="49" fontId="3" fillId="0" borderId="9" xfId="0" applyNumberFormat="1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43" fontId="3" fillId="0" borderId="10" xfId="1" applyFont="1" applyBorder="1"/>
    <xf numFmtId="0" fontId="6" fillId="0" borderId="10" xfId="0" applyFont="1" applyBorder="1"/>
    <xf numFmtId="49" fontId="3" fillId="0" borderId="10" xfId="0" applyNumberFormat="1" applyFont="1" applyBorder="1" applyAlignment="1">
      <alignment horizontal="center"/>
    </xf>
    <xf numFmtId="43" fontId="5" fillId="0" borderId="10" xfId="1" applyFont="1" applyBorder="1"/>
    <xf numFmtId="43" fontId="3" fillId="0" borderId="11" xfId="1" applyFont="1" applyBorder="1"/>
    <xf numFmtId="0" fontId="3" fillId="0" borderId="11" xfId="0" applyFont="1" applyBorder="1"/>
    <xf numFmtId="49" fontId="3" fillId="0" borderId="11" xfId="0" applyNumberFormat="1" applyFont="1" applyBorder="1" applyAlignment="1">
      <alignment horizontal="center"/>
    </xf>
    <xf numFmtId="43" fontId="5" fillId="0" borderId="11" xfId="1" applyFont="1" applyBorder="1"/>
    <xf numFmtId="43" fontId="3" fillId="0" borderId="12" xfId="1" applyFont="1" applyBorder="1"/>
    <xf numFmtId="0" fontId="3" fillId="0" borderId="12" xfId="0" applyFont="1" applyBorder="1"/>
    <xf numFmtId="49" fontId="3" fillId="0" borderId="12" xfId="0" applyNumberFormat="1" applyFont="1" applyBorder="1" applyAlignment="1">
      <alignment horizontal="center"/>
    </xf>
    <xf numFmtId="43" fontId="5" fillId="0" borderId="12" xfId="1" applyFont="1" applyBorder="1"/>
    <xf numFmtId="43" fontId="3" fillId="0" borderId="13" xfId="1" applyFont="1" applyBorder="1"/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3" fontId="5" fillId="0" borderId="13" xfId="1" applyFont="1" applyBorder="1"/>
    <xf numFmtId="43" fontId="3" fillId="0" borderId="0" xfId="1" applyFont="1" applyBorder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5" fillId="0" borderId="0" xfId="1" applyFont="1" applyBorder="1"/>
    <xf numFmtId="43" fontId="3" fillId="0" borderId="14" xfId="1" applyFont="1" applyBorder="1"/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3" fontId="5" fillId="0" borderId="14" xfId="1" applyFont="1" applyBorder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3" fontId="4" fillId="0" borderId="0" xfId="1" applyFont="1"/>
    <xf numFmtId="43" fontId="7" fillId="0" borderId="0" xfId="1" applyFont="1" applyAlignment="1">
      <alignment readingOrder="2"/>
    </xf>
    <xf numFmtId="0" fontId="7" fillId="0" borderId="0" xfId="0" applyFont="1" applyAlignment="1">
      <alignment readingOrder="2"/>
    </xf>
    <xf numFmtId="49" fontId="7" fillId="0" borderId="0" xfId="0" applyNumberFormat="1" applyFont="1" applyAlignment="1">
      <alignment horizontal="center" readingOrder="2"/>
    </xf>
    <xf numFmtId="43" fontId="8" fillId="0" borderId="0" xfId="1" applyFont="1" applyAlignment="1">
      <alignment readingOrder="2"/>
    </xf>
    <xf numFmtId="0" fontId="8" fillId="0" borderId="0" xfId="0" applyFont="1" applyAlignment="1">
      <alignment readingOrder="2"/>
    </xf>
    <xf numFmtId="43" fontId="7" fillId="0" borderId="0" xfId="1" applyFont="1"/>
    <xf numFmtId="0" fontId="7" fillId="0" borderId="0" xfId="2" applyFont="1"/>
    <xf numFmtId="49" fontId="7" fillId="0" borderId="0" xfId="2" applyNumberFormat="1" applyFont="1" applyAlignment="1">
      <alignment horizontal="center"/>
    </xf>
    <xf numFmtId="43" fontId="7" fillId="0" borderId="0" xfId="3" applyFont="1"/>
    <xf numFmtId="43" fontId="10" fillId="0" borderId="0" xfId="1" applyFont="1"/>
    <xf numFmtId="43" fontId="3" fillId="0" borderId="6" xfId="1" applyFont="1" applyBorder="1"/>
    <xf numFmtId="43" fontId="5" fillId="0" borderId="6" xfId="1" applyFont="1" applyBorder="1"/>
    <xf numFmtId="43" fontId="3" fillId="0" borderId="15" xfId="1" applyFont="1" applyBorder="1"/>
    <xf numFmtId="0" fontId="3" fillId="0" borderId="15" xfId="0" applyFont="1" applyBorder="1"/>
    <xf numFmtId="49" fontId="3" fillId="0" borderId="15" xfId="0" applyNumberFormat="1" applyFont="1" applyBorder="1" applyAlignment="1">
      <alignment horizontal="center"/>
    </xf>
    <xf numFmtId="43" fontId="5" fillId="0" borderId="15" xfId="1" applyFont="1" applyBorder="1"/>
    <xf numFmtId="0" fontId="3" fillId="0" borderId="10" xfId="0" applyFont="1" applyBorder="1"/>
  </cellXfs>
  <cellStyles count="4">
    <cellStyle name="เครื่องหมายจุลภาค" xfId="1" builtinId="3"/>
    <cellStyle name="เครื่องหมายจุลภาค 2 2" xfId="3"/>
    <cellStyle name="ปกติ" xfId="0" builtinId="0"/>
    <cellStyle name="ปกติ 2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104</xdr:row>
      <xdr:rowOff>238125</xdr:rowOff>
    </xdr:from>
    <xdr:ext cx="184731" cy="262572"/>
    <xdr:sp macro="" textlink="">
      <xdr:nvSpPr>
        <xdr:cNvPr id="2" name="TextBox 1"/>
        <xdr:cNvSpPr txBox="1"/>
      </xdr:nvSpPr>
      <xdr:spPr>
        <a:xfrm>
          <a:off x="133350" y="30784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103</xdr:row>
      <xdr:rowOff>171450</xdr:rowOff>
    </xdr:from>
    <xdr:ext cx="1638301" cy="744435"/>
    <xdr:sp macro="" textlink="">
      <xdr:nvSpPr>
        <xdr:cNvPr id="3" name="TextBox 2"/>
        <xdr:cNvSpPr txBox="1"/>
      </xdr:nvSpPr>
      <xdr:spPr>
        <a:xfrm>
          <a:off x="28574" y="30422850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104</xdr:row>
      <xdr:rowOff>0</xdr:rowOff>
    </xdr:from>
    <xdr:ext cx="962025" cy="262572"/>
    <xdr:sp macro="" textlink="">
      <xdr:nvSpPr>
        <xdr:cNvPr id="4" name="TextBox 3"/>
        <xdr:cNvSpPr txBox="1"/>
      </xdr:nvSpPr>
      <xdr:spPr>
        <a:xfrm>
          <a:off x="6200775" y="3054667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103</xdr:row>
      <xdr:rowOff>190500</xdr:rowOff>
    </xdr:from>
    <xdr:ext cx="1323975" cy="903837"/>
    <xdr:sp macro="" textlink="">
      <xdr:nvSpPr>
        <xdr:cNvPr id="5" name="TextBox 4"/>
        <xdr:cNvSpPr txBox="1"/>
      </xdr:nvSpPr>
      <xdr:spPr>
        <a:xfrm>
          <a:off x="1914525" y="30441900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103</xdr:row>
      <xdr:rowOff>190500</xdr:rowOff>
    </xdr:from>
    <xdr:ext cx="1666874" cy="961802"/>
    <xdr:sp macro="" textlink="">
      <xdr:nvSpPr>
        <xdr:cNvPr id="6" name="TextBox 5"/>
        <xdr:cNvSpPr txBox="1"/>
      </xdr:nvSpPr>
      <xdr:spPr>
        <a:xfrm>
          <a:off x="3467101" y="30441900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103</xdr:row>
      <xdr:rowOff>133350</xdr:rowOff>
    </xdr:from>
    <xdr:ext cx="1752601" cy="971327"/>
    <xdr:sp macro="" textlink="">
      <xdr:nvSpPr>
        <xdr:cNvPr id="7" name="TextBox 6"/>
        <xdr:cNvSpPr txBox="1"/>
      </xdr:nvSpPr>
      <xdr:spPr>
        <a:xfrm>
          <a:off x="5267325" y="30384750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8" name="TextBox 7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9" name="TextBox 8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10" name="TextBox 9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11" name="TextBox 10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12" name="TextBox 11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13" name="TextBox 12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14" name="TextBox 13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15" name="TextBox 14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16" name="TextBox 15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17" name="TextBox 16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18" name="TextBox 17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19" name="TextBox 18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20" name="TextBox 19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21" name="TextBox 20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22" name="TextBox 21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23" name="TextBox 22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24" name="TextBox 23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25" name="TextBox 24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26" name="TextBox 25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27" name="TextBox 26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28" name="TextBox 27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29" name="TextBox 28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0" name="TextBox 29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31" name="TextBox 30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2" name="TextBox 31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33" name="TextBox 32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4" name="TextBox 33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35" name="TextBox 34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6" name="TextBox 35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148</xdr:row>
      <xdr:rowOff>0</xdr:rowOff>
    </xdr:from>
    <xdr:ext cx="1638301" cy="251736"/>
    <xdr:sp macro="" textlink="">
      <xdr:nvSpPr>
        <xdr:cNvPr id="37" name="TextBox 36"/>
        <xdr:cNvSpPr txBox="1"/>
      </xdr:nvSpPr>
      <xdr:spPr>
        <a:xfrm>
          <a:off x="92075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8" name="TextBox 37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39" name="TextBox 38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0" name="TextBox 39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148</xdr:row>
      <xdr:rowOff>0</xdr:rowOff>
    </xdr:from>
    <xdr:ext cx="1638301" cy="251736"/>
    <xdr:sp macro="" textlink="">
      <xdr:nvSpPr>
        <xdr:cNvPr id="41" name="TextBox 40"/>
        <xdr:cNvSpPr txBox="1"/>
      </xdr:nvSpPr>
      <xdr:spPr>
        <a:xfrm>
          <a:off x="92075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2" name="TextBox 41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43" name="TextBox 42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4" name="TextBox 43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148</xdr:row>
      <xdr:rowOff>0</xdr:rowOff>
    </xdr:from>
    <xdr:ext cx="1638301" cy="251736"/>
    <xdr:sp macro="" textlink="">
      <xdr:nvSpPr>
        <xdr:cNvPr id="45" name="TextBox 44"/>
        <xdr:cNvSpPr txBox="1"/>
      </xdr:nvSpPr>
      <xdr:spPr>
        <a:xfrm>
          <a:off x="92075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6" name="TextBox 45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7" name="TextBox 46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214</xdr:row>
      <xdr:rowOff>238125</xdr:rowOff>
    </xdr:from>
    <xdr:ext cx="184731" cy="262572"/>
    <xdr:sp macro="" textlink="">
      <xdr:nvSpPr>
        <xdr:cNvPr id="48" name="TextBox 47"/>
        <xdr:cNvSpPr txBox="1"/>
      </xdr:nvSpPr>
      <xdr:spPr>
        <a:xfrm>
          <a:off x="133350" y="63303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213</xdr:row>
      <xdr:rowOff>171450</xdr:rowOff>
    </xdr:from>
    <xdr:ext cx="1638301" cy="744435"/>
    <xdr:sp macro="" textlink="">
      <xdr:nvSpPr>
        <xdr:cNvPr id="49" name="TextBox 48"/>
        <xdr:cNvSpPr txBox="1"/>
      </xdr:nvSpPr>
      <xdr:spPr>
        <a:xfrm>
          <a:off x="28574" y="62941200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962025" cy="262572"/>
    <xdr:sp macro="" textlink="">
      <xdr:nvSpPr>
        <xdr:cNvPr id="50" name="TextBox 49"/>
        <xdr:cNvSpPr txBox="1"/>
      </xdr:nvSpPr>
      <xdr:spPr>
        <a:xfrm>
          <a:off x="6200775" y="630650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213</xdr:row>
      <xdr:rowOff>190500</xdr:rowOff>
    </xdr:from>
    <xdr:ext cx="1323975" cy="903837"/>
    <xdr:sp macro="" textlink="">
      <xdr:nvSpPr>
        <xdr:cNvPr id="51" name="TextBox 50"/>
        <xdr:cNvSpPr txBox="1"/>
      </xdr:nvSpPr>
      <xdr:spPr>
        <a:xfrm>
          <a:off x="1914525" y="62960250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213</xdr:row>
      <xdr:rowOff>190500</xdr:rowOff>
    </xdr:from>
    <xdr:ext cx="1666874" cy="961802"/>
    <xdr:sp macro="" textlink="">
      <xdr:nvSpPr>
        <xdr:cNvPr id="52" name="TextBox 51"/>
        <xdr:cNvSpPr txBox="1"/>
      </xdr:nvSpPr>
      <xdr:spPr>
        <a:xfrm>
          <a:off x="3467101" y="62960250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213</xdr:row>
      <xdr:rowOff>133350</xdr:rowOff>
    </xdr:from>
    <xdr:ext cx="1752601" cy="971327"/>
    <xdr:sp macro="" textlink="">
      <xdr:nvSpPr>
        <xdr:cNvPr id="53" name="TextBox 52"/>
        <xdr:cNvSpPr txBox="1"/>
      </xdr:nvSpPr>
      <xdr:spPr>
        <a:xfrm>
          <a:off x="5267325" y="62903100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54" name="TextBox 53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55" name="TextBox 54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56" name="TextBox 55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256</xdr:row>
      <xdr:rowOff>0</xdr:rowOff>
    </xdr:from>
    <xdr:ext cx="1638301" cy="251736"/>
    <xdr:sp macro="" textlink="">
      <xdr:nvSpPr>
        <xdr:cNvPr id="57" name="TextBox 56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58" name="TextBox 57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59" name="TextBox 58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256</xdr:row>
      <xdr:rowOff>0</xdr:rowOff>
    </xdr:from>
    <xdr:ext cx="1638301" cy="251736"/>
    <xdr:sp macro="" textlink="">
      <xdr:nvSpPr>
        <xdr:cNvPr id="60" name="TextBox 59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61" name="TextBox 60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62" name="TextBox 61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63" name="TextBox 62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64" name="TextBox 63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256</xdr:row>
      <xdr:rowOff>0</xdr:rowOff>
    </xdr:from>
    <xdr:ext cx="1638301" cy="251736"/>
    <xdr:sp macro="" textlink="">
      <xdr:nvSpPr>
        <xdr:cNvPr id="65" name="TextBox 64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66" name="TextBox 65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67" name="TextBox 66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68" name="TextBox 67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69" name="TextBox 68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256</xdr:row>
      <xdr:rowOff>0</xdr:rowOff>
    </xdr:from>
    <xdr:ext cx="1638301" cy="251736"/>
    <xdr:sp macro="" textlink="">
      <xdr:nvSpPr>
        <xdr:cNvPr id="70" name="TextBox 69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71" name="TextBox 70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72" name="TextBox 71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73" name="TextBox 72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74" name="TextBox 73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256</xdr:row>
      <xdr:rowOff>0</xdr:rowOff>
    </xdr:from>
    <xdr:ext cx="1638301" cy="251736"/>
    <xdr:sp macro="" textlink="">
      <xdr:nvSpPr>
        <xdr:cNvPr id="75" name="TextBox 74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76" name="TextBox 75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77" name="TextBox 76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78" name="TextBox 77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79" name="TextBox 78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80" name="TextBox 79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81" name="TextBox 80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82" name="TextBox 81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256</xdr:row>
      <xdr:rowOff>0</xdr:rowOff>
    </xdr:from>
    <xdr:ext cx="1638301" cy="251736"/>
    <xdr:sp macro="" textlink="">
      <xdr:nvSpPr>
        <xdr:cNvPr id="83" name="TextBox 82"/>
        <xdr:cNvSpPr txBox="1"/>
      </xdr:nvSpPr>
      <xdr:spPr>
        <a:xfrm>
          <a:off x="92075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84" name="TextBox 83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85" name="TextBox 84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86" name="TextBox 85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256</xdr:row>
      <xdr:rowOff>0</xdr:rowOff>
    </xdr:from>
    <xdr:ext cx="1638301" cy="251736"/>
    <xdr:sp macro="" textlink="">
      <xdr:nvSpPr>
        <xdr:cNvPr id="87" name="TextBox 86"/>
        <xdr:cNvSpPr txBox="1"/>
      </xdr:nvSpPr>
      <xdr:spPr>
        <a:xfrm>
          <a:off x="92075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88" name="TextBox 87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89" name="TextBox 88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90" name="TextBox 89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256</xdr:row>
      <xdr:rowOff>0</xdr:rowOff>
    </xdr:from>
    <xdr:ext cx="1638301" cy="251736"/>
    <xdr:sp macro="" textlink="">
      <xdr:nvSpPr>
        <xdr:cNvPr id="91" name="TextBox 90"/>
        <xdr:cNvSpPr txBox="1"/>
      </xdr:nvSpPr>
      <xdr:spPr>
        <a:xfrm>
          <a:off x="92075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92" name="TextBox 91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93" name="TextBox 92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321</xdr:row>
      <xdr:rowOff>238125</xdr:rowOff>
    </xdr:from>
    <xdr:ext cx="184731" cy="262572"/>
    <xdr:sp macro="" textlink="">
      <xdr:nvSpPr>
        <xdr:cNvPr id="94" name="TextBox 93"/>
        <xdr:cNvSpPr txBox="1"/>
      </xdr:nvSpPr>
      <xdr:spPr>
        <a:xfrm>
          <a:off x="133350" y="949356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320</xdr:row>
      <xdr:rowOff>171450</xdr:rowOff>
    </xdr:from>
    <xdr:ext cx="1638301" cy="744435"/>
    <xdr:sp macro="" textlink="">
      <xdr:nvSpPr>
        <xdr:cNvPr id="95" name="TextBox 94"/>
        <xdr:cNvSpPr txBox="1"/>
      </xdr:nvSpPr>
      <xdr:spPr>
        <a:xfrm>
          <a:off x="28574" y="94573725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962025" cy="262572"/>
    <xdr:sp macro="" textlink="">
      <xdr:nvSpPr>
        <xdr:cNvPr id="96" name="TextBox 95"/>
        <xdr:cNvSpPr txBox="1"/>
      </xdr:nvSpPr>
      <xdr:spPr>
        <a:xfrm>
          <a:off x="6200775" y="946975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320</xdr:row>
      <xdr:rowOff>190500</xdr:rowOff>
    </xdr:from>
    <xdr:ext cx="1323975" cy="903837"/>
    <xdr:sp macro="" textlink="">
      <xdr:nvSpPr>
        <xdr:cNvPr id="97" name="TextBox 96"/>
        <xdr:cNvSpPr txBox="1"/>
      </xdr:nvSpPr>
      <xdr:spPr>
        <a:xfrm>
          <a:off x="1914525" y="94592775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320</xdr:row>
      <xdr:rowOff>190500</xdr:rowOff>
    </xdr:from>
    <xdr:ext cx="1666874" cy="961802"/>
    <xdr:sp macro="" textlink="">
      <xdr:nvSpPr>
        <xdr:cNvPr id="98" name="TextBox 97"/>
        <xdr:cNvSpPr txBox="1"/>
      </xdr:nvSpPr>
      <xdr:spPr>
        <a:xfrm>
          <a:off x="3467101" y="94592775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320</xdr:row>
      <xdr:rowOff>133350</xdr:rowOff>
    </xdr:from>
    <xdr:ext cx="1752601" cy="971327"/>
    <xdr:sp macro="" textlink="">
      <xdr:nvSpPr>
        <xdr:cNvPr id="99" name="TextBox 98"/>
        <xdr:cNvSpPr txBox="1"/>
      </xdr:nvSpPr>
      <xdr:spPr>
        <a:xfrm>
          <a:off x="5267325" y="94535625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364</xdr:row>
      <xdr:rowOff>0</xdr:rowOff>
    </xdr:from>
    <xdr:ext cx="184731" cy="262572"/>
    <xdr:sp macro="" textlink="">
      <xdr:nvSpPr>
        <xdr:cNvPr id="100" name="TextBox 99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01" name="TextBox 100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364</xdr:row>
      <xdr:rowOff>0</xdr:rowOff>
    </xdr:from>
    <xdr:ext cx="184731" cy="262572"/>
    <xdr:sp macro="" textlink="">
      <xdr:nvSpPr>
        <xdr:cNvPr id="102" name="TextBox 101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364</xdr:row>
      <xdr:rowOff>0</xdr:rowOff>
    </xdr:from>
    <xdr:ext cx="1638301" cy="251736"/>
    <xdr:sp macro="" textlink="">
      <xdr:nvSpPr>
        <xdr:cNvPr id="103" name="TextBox 102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04" name="TextBox 103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364</xdr:row>
      <xdr:rowOff>0</xdr:rowOff>
    </xdr:from>
    <xdr:ext cx="184731" cy="262572"/>
    <xdr:sp macro="" textlink="">
      <xdr:nvSpPr>
        <xdr:cNvPr id="105" name="TextBox 104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364</xdr:row>
      <xdr:rowOff>0</xdr:rowOff>
    </xdr:from>
    <xdr:ext cx="1638301" cy="251736"/>
    <xdr:sp macro="" textlink="">
      <xdr:nvSpPr>
        <xdr:cNvPr id="106" name="TextBox 105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07" name="TextBox 106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364</xdr:row>
      <xdr:rowOff>0</xdr:rowOff>
    </xdr:from>
    <xdr:ext cx="45719" cy="262572"/>
    <xdr:sp macro="" textlink="">
      <xdr:nvSpPr>
        <xdr:cNvPr id="108" name="TextBox 107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09" name="TextBox 108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364</xdr:row>
      <xdr:rowOff>0</xdr:rowOff>
    </xdr:from>
    <xdr:ext cx="184731" cy="262572"/>
    <xdr:sp macro="" textlink="">
      <xdr:nvSpPr>
        <xdr:cNvPr id="110" name="TextBox 109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364</xdr:row>
      <xdr:rowOff>0</xdr:rowOff>
    </xdr:from>
    <xdr:ext cx="1638301" cy="251736"/>
    <xdr:sp macro="" textlink="">
      <xdr:nvSpPr>
        <xdr:cNvPr id="111" name="TextBox 110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12" name="TextBox 111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364</xdr:row>
      <xdr:rowOff>0</xdr:rowOff>
    </xdr:from>
    <xdr:ext cx="45719" cy="262572"/>
    <xdr:sp macro="" textlink="">
      <xdr:nvSpPr>
        <xdr:cNvPr id="113" name="TextBox 112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14" name="TextBox 113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364</xdr:row>
      <xdr:rowOff>0</xdr:rowOff>
    </xdr:from>
    <xdr:ext cx="184731" cy="262572"/>
    <xdr:sp macro="" textlink="">
      <xdr:nvSpPr>
        <xdr:cNvPr id="115" name="TextBox 114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364</xdr:row>
      <xdr:rowOff>0</xdr:rowOff>
    </xdr:from>
    <xdr:ext cx="1638301" cy="251736"/>
    <xdr:sp macro="" textlink="">
      <xdr:nvSpPr>
        <xdr:cNvPr id="116" name="TextBox 115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17" name="TextBox 116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364</xdr:row>
      <xdr:rowOff>0</xdr:rowOff>
    </xdr:from>
    <xdr:ext cx="45719" cy="262572"/>
    <xdr:sp macro="" textlink="">
      <xdr:nvSpPr>
        <xdr:cNvPr id="118" name="TextBox 117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19" name="TextBox 118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364</xdr:row>
      <xdr:rowOff>0</xdr:rowOff>
    </xdr:from>
    <xdr:ext cx="184731" cy="262572"/>
    <xdr:sp macro="" textlink="">
      <xdr:nvSpPr>
        <xdr:cNvPr id="120" name="TextBox 119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364</xdr:row>
      <xdr:rowOff>0</xdr:rowOff>
    </xdr:from>
    <xdr:ext cx="1638301" cy="251736"/>
    <xdr:sp macro="" textlink="">
      <xdr:nvSpPr>
        <xdr:cNvPr id="121" name="TextBox 120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22" name="TextBox 121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364</xdr:row>
      <xdr:rowOff>0</xdr:rowOff>
    </xdr:from>
    <xdr:ext cx="45719" cy="262572"/>
    <xdr:sp macro="" textlink="">
      <xdr:nvSpPr>
        <xdr:cNvPr id="123" name="TextBox 122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24" name="TextBox 123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364</xdr:row>
      <xdr:rowOff>0</xdr:rowOff>
    </xdr:from>
    <xdr:ext cx="184731" cy="262572"/>
    <xdr:sp macro="" textlink="">
      <xdr:nvSpPr>
        <xdr:cNvPr id="125" name="TextBox 124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26" name="TextBox 125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364</xdr:row>
      <xdr:rowOff>0</xdr:rowOff>
    </xdr:from>
    <xdr:ext cx="45719" cy="262572"/>
    <xdr:sp macro="" textlink="">
      <xdr:nvSpPr>
        <xdr:cNvPr id="127" name="TextBox 126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28" name="TextBox 127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364</xdr:row>
      <xdr:rowOff>0</xdr:rowOff>
    </xdr:from>
    <xdr:ext cx="1638301" cy="251736"/>
    <xdr:sp macro="" textlink="">
      <xdr:nvSpPr>
        <xdr:cNvPr id="129" name="TextBox 128"/>
        <xdr:cNvSpPr txBox="1"/>
      </xdr:nvSpPr>
      <xdr:spPr>
        <a:xfrm>
          <a:off x="92075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30" name="TextBox 129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364</xdr:row>
      <xdr:rowOff>0</xdr:rowOff>
    </xdr:from>
    <xdr:ext cx="45719" cy="262572"/>
    <xdr:sp macro="" textlink="">
      <xdr:nvSpPr>
        <xdr:cNvPr id="131" name="TextBox 130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32" name="TextBox 131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364</xdr:row>
      <xdr:rowOff>0</xdr:rowOff>
    </xdr:from>
    <xdr:ext cx="1638301" cy="251736"/>
    <xdr:sp macro="" textlink="">
      <xdr:nvSpPr>
        <xdr:cNvPr id="133" name="TextBox 132"/>
        <xdr:cNvSpPr txBox="1"/>
      </xdr:nvSpPr>
      <xdr:spPr>
        <a:xfrm>
          <a:off x="92075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34" name="TextBox 133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364</xdr:row>
      <xdr:rowOff>0</xdr:rowOff>
    </xdr:from>
    <xdr:ext cx="45719" cy="262572"/>
    <xdr:sp macro="" textlink="">
      <xdr:nvSpPr>
        <xdr:cNvPr id="135" name="TextBox 134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36" name="TextBox 135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364</xdr:row>
      <xdr:rowOff>0</xdr:rowOff>
    </xdr:from>
    <xdr:ext cx="1638301" cy="251736"/>
    <xdr:sp macro="" textlink="">
      <xdr:nvSpPr>
        <xdr:cNvPr id="137" name="TextBox 136"/>
        <xdr:cNvSpPr txBox="1"/>
      </xdr:nvSpPr>
      <xdr:spPr>
        <a:xfrm>
          <a:off x="92075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38" name="TextBox 137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364</xdr:row>
      <xdr:rowOff>0</xdr:rowOff>
    </xdr:from>
    <xdr:ext cx="962025" cy="262572"/>
    <xdr:sp macro="" textlink="">
      <xdr:nvSpPr>
        <xdr:cNvPr id="139" name="TextBox 138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429</xdr:row>
      <xdr:rowOff>238125</xdr:rowOff>
    </xdr:from>
    <xdr:ext cx="184731" cy="262572"/>
    <xdr:sp macro="" textlink="">
      <xdr:nvSpPr>
        <xdr:cNvPr id="140" name="TextBox 139"/>
        <xdr:cNvSpPr txBox="1"/>
      </xdr:nvSpPr>
      <xdr:spPr>
        <a:xfrm>
          <a:off x="133350" y="126863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428</xdr:row>
      <xdr:rowOff>171450</xdr:rowOff>
    </xdr:from>
    <xdr:ext cx="1638301" cy="744435"/>
    <xdr:sp macro="" textlink="">
      <xdr:nvSpPr>
        <xdr:cNvPr id="141" name="TextBox 140"/>
        <xdr:cNvSpPr txBox="1"/>
      </xdr:nvSpPr>
      <xdr:spPr>
        <a:xfrm>
          <a:off x="28574" y="126501525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429</xdr:row>
      <xdr:rowOff>0</xdr:rowOff>
    </xdr:from>
    <xdr:ext cx="962025" cy="262572"/>
    <xdr:sp macro="" textlink="">
      <xdr:nvSpPr>
        <xdr:cNvPr id="142" name="TextBox 141"/>
        <xdr:cNvSpPr txBox="1"/>
      </xdr:nvSpPr>
      <xdr:spPr>
        <a:xfrm>
          <a:off x="6200775" y="1266253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428</xdr:row>
      <xdr:rowOff>190500</xdr:rowOff>
    </xdr:from>
    <xdr:ext cx="1323975" cy="903837"/>
    <xdr:sp macro="" textlink="">
      <xdr:nvSpPr>
        <xdr:cNvPr id="143" name="TextBox 142"/>
        <xdr:cNvSpPr txBox="1"/>
      </xdr:nvSpPr>
      <xdr:spPr>
        <a:xfrm>
          <a:off x="1914525" y="126520575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428</xdr:row>
      <xdr:rowOff>190500</xdr:rowOff>
    </xdr:from>
    <xdr:ext cx="1666874" cy="961802"/>
    <xdr:sp macro="" textlink="">
      <xdr:nvSpPr>
        <xdr:cNvPr id="144" name="TextBox 143"/>
        <xdr:cNvSpPr txBox="1"/>
      </xdr:nvSpPr>
      <xdr:spPr>
        <a:xfrm>
          <a:off x="3467101" y="126520575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428</xdr:row>
      <xdr:rowOff>133350</xdr:rowOff>
    </xdr:from>
    <xdr:ext cx="1752601" cy="971327"/>
    <xdr:sp macro="" textlink="">
      <xdr:nvSpPr>
        <xdr:cNvPr id="145" name="TextBox 144"/>
        <xdr:cNvSpPr txBox="1"/>
      </xdr:nvSpPr>
      <xdr:spPr>
        <a:xfrm>
          <a:off x="5267325" y="126463425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472</xdr:row>
      <xdr:rowOff>0</xdr:rowOff>
    </xdr:from>
    <xdr:ext cx="184731" cy="262572"/>
    <xdr:sp macro="" textlink="">
      <xdr:nvSpPr>
        <xdr:cNvPr id="146" name="TextBox 145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47" name="TextBox 146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472</xdr:row>
      <xdr:rowOff>0</xdr:rowOff>
    </xdr:from>
    <xdr:ext cx="184731" cy="262572"/>
    <xdr:sp macro="" textlink="">
      <xdr:nvSpPr>
        <xdr:cNvPr id="148" name="TextBox 147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472</xdr:row>
      <xdr:rowOff>0</xdr:rowOff>
    </xdr:from>
    <xdr:ext cx="1638301" cy="251736"/>
    <xdr:sp macro="" textlink="">
      <xdr:nvSpPr>
        <xdr:cNvPr id="149" name="TextBox 148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50" name="TextBox 149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472</xdr:row>
      <xdr:rowOff>0</xdr:rowOff>
    </xdr:from>
    <xdr:ext cx="184731" cy="262572"/>
    <xdr:sp macro="" textlink="">
      <xdr:nvSpPr>
        <xdr:cNvPr id="151" name="TextBox 150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472</xdr:row>
      <xdr:rowOff>0</xdr:rowOff>
    </xdr:from>
    <xdr:ext cx="1638301" cy="251736"/>
    <xdr:sp macro="" textlink="">
      <xdr:nvSpPr>
        <xdr:cNvPr id="152" name="TextBox 151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53" name="TextBox 152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472</xdr:row>
      <xdr:rowOff>0</xdr:rowOff>
    </xdr:from>
    <xdr:ext cx="45719" cy="262572"/>
    <xdr:sp macro="" textlink="">
      <xdr:nvSpPr>
        <xdr:cNvPr id="154" name="TextBox 153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55" name="TextBox 154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472</xdr:row>
      <xdr:rowOff>0</xdr:rowOff>
    </xdr:from>
    <xdr:ext cx="184731" cy="262572"/>
    <xdr:sp macro="" textlink="">
      <xdr:nvSpPr>
        <xdr:cNvPr id="156" name="TextBox 155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472</xdr:row>
      <xdr:rowOff>0</xdr:rowOff>
    </xdr:from>
    <xdr:ext cx="1638301" cy="251736"/>
    <xdr:sp macro="" textlink="">
      <xdr:nvSpPr>
        <xdr:cNvPr id="157" name="TextBox 156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58" name="TextBox 157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472</xdr:row>
      <xdr:rowOff>0</xdr:rowOff>
    </xdr:from>
    <xdr:ext cx="45719" cy="262572"/>
    <xdr:sp macro="" textlink="">
      <xdr:nvSpPr>
        <xdr:cNvPr id="159" name="TextBox 158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60" name="TextBox 159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472</xdr:row>
      <xdr:rowOff>0</xdr:rowOff>
    </xdr:from>
    <xdr:ext cx="184731" cy="262572"/>
    <xdr:sp macro="" textlink="">
      <xdr:nvSpPr>
        <xdr:cNvPr id="161" name="TextBox 160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472</xdr:row>
      <xdr:rowOff>0</xdr:rowOff>
    </xdr:from>
    <xdr:ext cx="1638301" cy="251736"/>
    <xdr:sp macro="" textlink="">
      <xdr:nvSpPr>
        <xdr:cNvPr id="162" name="TextBox 161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63" name="TextBox 162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472</xdr:row>
      <xdr:rowOff>0</xdr:rowOff>
    </xdr:from>
    <xdr:ext cx="45719" cy="262572"/>
    <xdr:sp macro="" textlink="">
      <xdr:nvSpPr>
        <xdr:cNvPr id="164" name="TextBox 163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65" name="TextBox 164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472</xdr:row>
      <xdr:rowOff>0</xdr:rowOff>
    </xdr:from>
    <xdr:ext cx="184731" cy="262572"/>
    <xdr:sp macro="" textlink="">
      <xdr:nvSpPr>
        <xdr:cNvPr id="166" name="TextBox 165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472</xdr:row>
      <xdr:rowOff>0</xdr:rowOff>
    </xdr:from>
    <xdr:ext cx="1638301" cy="251736"/>
    <xdr:sp macro="" textlink="">
      <xdr:nvSpPr>
        <xdr:cNvPr id="167" name="TextBox 166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68" name="TextBox 167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472</xdr:row>
      <xdr:rowOff>0</xdr:rowOff>
    </xdr:from>
    <xdr:ext cx="45719" cy="262572"/>
    <xdr:sp macro="" textlink="">
      <xdr:nvSpPr>
        <xdr:cNvPr id="169" name="TextBox 168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70" name="TextBox 169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472</xdr:row>
      <xdr:rowOff>0</xdr:rowOff>
    </xdr:from>
    <xdr:ext cx="184731" cy="262572"/>
    <xdr:sp macro="" textlink="">
      <xdr:nvSpPr>
        <xdr:cNvPr id="171" name="TextBox 170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72" name="TextBox 171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472</xdr:row>
      <xdr:rowOff>0</xdr:rowOff>
    </xdr:from>
    <xdr:ext cx="45719" cy="262572"/>
    <xdr:sp macro="" textlink="">
      <xdr:nvSpPr>
        <xdr:cNvPr id="173" name="TextBox 172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74" name="TextBox 173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472</xdr:row>
      <xdr:rowOff>0</xdr:rowOff>
    </xdr:from>
    <xdr:ext cx="1638301" cy="251736"/>
    <xdr:sp macro="" textlink="">
      <xdr:nvSpPr>
        <xdr:cNvPr id="175" name="TextBox 174"/>
        <xdr:cNvSpPr txBox="1"/>
      </xdr:nvSpPr>
      <xdr:spPr>
        <a:xfrm>
          <a:off x="92075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76" name="TextBox 175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472</xdr:row>
      <xdr:rowOff>0</xdr:rowOff>
    </xdr:from>
    <xdr:ext cx="45719" cy="262572"/>
    <xdr:sp macro="" textlink="">
      <xdr:nvSpPr>
        <xdr:cNvPr id="177" name="TextBox 176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78" name="TextBox 177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472</xdr:row>
      <xdr:rowOff>0</xdr:rowOff>
    </xdr:from>
    <xdr:ext cx="1638301" cy="251736"/>
    <xdr:sp macro="" textlink="">
      <xdr:nvSpPr>
        <xdr:cNvPr id="179" name="TextBox 178"/>
        <xdr:cNvSpPr txBox="1"/>
      </xdr:nvSpPr>
      <xdr:spPr>
        <a:xfrm>
          <a:off x="92075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80" name="TextBox 179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472</xdr:row>
      <xdr:rowOff>0</xdr:rowOff>
    </xdr:from>
    <xdr:ext cx="45719" cy="262572"/>
    <xdr:sp macro="" textlink="">
      <xdr:nvSpPr>
        <xdr:cNvPr id="181" name="TextBox 180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82" name="TextBox 181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472</xdr:row>
      <xdr:rowOff>0</xdr:rowOff>
    </xdr:from>
    <xdr:ext cx="1638301" cy="251736"/>
    <xdr:sp macro="" textlink="">
      <xdr:nvSpPr>
        <xdr:cNvPr id="183" name="TextBox 182"/>
        <xdr:cNvSpPr txBox="1"/>
      </xdr:nvSpPr>
      <xdr:spPr>
        <a:xfrm>
          <a:off x="92075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84" name="TextBox 183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472</xdr:row>
      <xdr:rowOff>0</xdr:rowOff>
    </xdr:from>
    <xdr:ext cx="962025" cy="262572"/>
    <xdr:sp macro="" textlink="">
      <xdr:nvSpPr>
        <xdr:cNvPr id="185" name="TextBox 184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537</xdr:row>
      <xdr:rowOff>238125</xdr:rowOff>
    </xdr:from>
    <xdr:ext cx="184731" cy="262572"/>
    <xdr:sp macro="" textlink="">
      <xdr:nvSpPr>
        <xdr:cNvPr id="186" name="TextBox 185"/>
        <xdr:cNvSpPr txBox="1"/>
      </xdr:nvSpPr>
      <xdr:spPr>
        <a:xfrm>
          <a:off x="133350" y="158791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536</xdr:row>
      <xdr:rowOff>171450</xdr:rowOff>
    </xdr:from>
    <xdr:ext cx="1638301" cy="744435"/>
    <xdr:sp macro="" textlink="">
      <xdr:nvSpPr>
        <xdr:cNvPr id="187" name="TextBox 186"/>
        <xdr:cNvSpPr txBox="1"/>
      </xdr:nvSpPr>
      <xdr:spPr>
        <a:xfrm>
          <a:off x="28574" y="158429325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537</xdr:row>
      <xdr:rowOff>0</xdr:rowOff>
    </xdr:from>
    <xdr:ext cx="962025" cy="262572"/>
    <xdr:sp macro="" textlink="">
      <xdr:nvSpPr>
        <xdr:cNvPr id="188" name="TextBox 187"/>
        <xdr:cNvSpPr txBox="1"/>
      </xdr:nvSpPr>
      <xdr:spPr>
        <a:xfrm>
          <a:off x="6200775" y="1585531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536</xdr:row>
      <xdr:rowOff>190500</xdr:rowOff>
    </xdr:from>
    <xdr:ext cx="1323975" cy="903837"/>
    <xdr:sp macro="" textlink="">
      <xdr:nvSpPr>
        <xdr:cNvPr id="189" name="TextBox 188"/>
        <xdr:cNvSpPr txBox="1"/>
      </xdr:nvSpPr>
      <xdr:spPr>
        <a:xfrm>
          <a:off x="1914525" y="158448375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536</xdr:row>
      <xdr:rowOff>190500</xdr:rowOff>
    </xdr:from>
    <xdr:ext cx="1666874" cy="961802"/>
    <xdr:sp macro="" textlink="">
      <xdr:nvSpPr>
        <xdr:cNvPr id="190" name="TextBox 189"/>
        <xdr:cNvSpPr txBox="1"/>
      </xdr:nvSpPr>
      <xdr:spPr>
        <a:xfrm>
          <a:off x="3467101" y="158448375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536</xdr:row>
      <xdr:rowOff>133350</xdr:rowOff>
    </xdr:from>
    <xdr:ext cx="1752601" cy="971327"/>
    <xdr:sp macro="" textlink="">
      <xdr:nvSpPr>
        <xdr:cNvPr id="191" name="TextBox 190"/>
        <xdr:cNvSpPr txBox="1"/>
      </xdr:nvSpPr>
      <xdr:spPr>
        <a:xfrm>
          <a:off x="5267325" y="158391225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581</xdr:row>
      <xdr:rowOff>0</xdr:rowOff>
    </xdr:from>
    <xdr:ext cx="184731" cy="262572"/>
    <xdr:sp macro="" textlink="">
      <xdr:nvSpPr>
        <xdr:cNvPr id="192" name="TextBox 191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193" name="TextBox 192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581</xdr:row>
      <xdr:rowOff>0</xdr:rowOff>
    </xdr:from>
    <xdr:ext cx="184731" cy="262572"/>
    <xdr:sp macro="" textlink="">
      <xdr:nvSpPr>
        <xdr:cNvPr id="194" name="TextBox 193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581</xdr:row>
      <xdr:rowOff>0</xdr:rowOff>
    </xdr:from>
    <xdr:ext cx="1638301" cy="251736"/>
    <xdr:sp macro="" textlink="">
      <xdr:nvSpPr>
        <xdr:cNvPr id="195" name="TextBox 194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196" name="TextBox 195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581</xdr:row>
      <xdr:rowOff>0</xdr:rowOff>
    </xdr:from>
    <xdr:ext cx="184731" cy="262572"/>
    <xdr:sp macro="" textlink="">
      <xdr:nvSpPr>
        <xdr:cNvPr id="197" name="TextBox 196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581</xdr:row>
      <xdr:rowOff>0</xdr:rowOff>
    </xdr:from>
    <xdr:ext cx="1638301" cy="251736"/>
    <xdr:sp macro="" textlink="">
      <xdr:nvSpPr>
        <xdr:cNvPr id="198" name="TextBox 197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199" name="TextBox 198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581</xdr:row>
      <xdr:rowOff>0</xdr:rowOff>
    </xdr:from>
    <xdr:ext cx="45719" cy="262572"/>
    <xdr:sp macro="" textlink="">
      <xdr:nvSpPr>
        <xdr:cNvPr id="200" name="TextBox 199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01" name="TextBox 200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581</xdr:row>
      <xdr:rowOff>0</xdr:rowOff>
    </xdr:from>
    <xdr:ext cx="184731" cy="262572"/>
    <xdr:sp macro="" textlink="">
      <xdr:nvSpPr>
        <xdr:cNvPr id="202" name="TextBox 201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581</xdr:row>
      <xdr:rowOff>0</xdr:rowOff>
    </xdr:from>
    <xdr:ext cx="1638301" cy="251736"/>
    <xdr:sp macro="" textlink="">
      <xdr:nvSpPr>
        <xdr:cNvPr id="203" name="TextBox 202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04" name="TextBox 203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581</xdr:row>
      <xdr:rowOff>0</xdr:rowOff>
    </xdr:from>
    <xdr:ext cx="45719" cy="262572"/>
    <xdr:sp macro="" textlink="">
      <xdr:nvSpPr>
        <xdr:cNvPr id="205" name="TextBox 204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06" name="TextBox 205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581</xdr:row>
      <xdr:rowOff>0</xdr:rowOff>
    </xdr:from>
    <xdr:ext cx="184731" cy="262572"/>
    <xdr:sp macro="" textlink="">
      <xdr:nvSpPr>
        <xdr:cNvPr id="207" name="TextBox 206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581</xdr:row>
      <xdr:rowOff>0</xdr:rowOff>
    </xdr:from>
    <xdr:ext cx="1638301" cy="251736"/>
    <xdr:sp macro="" textlink="">
      <xdr:nvSpPr>
        <xdr:cNvPr id="208" name="TextBox 207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09" name="TextBox 208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581</xdr:row>
      <xdr:rowOff>0</xdr:rowOff>
    </xdr:from>
    <xdr:ext cx="45719" cy="262572"/>
    <xdr:sp macro="" textlink="">
      <xdr:nvSpPr>
        <xdr:cNvPr id="210" name="TextBox 209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11" name="TextBox 210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581</xdr:row>
      <xdr:rowOff>0</xdr:rowOff>
    </xdr:from>
    <xdr:ext cx="184731" cy="262572"/>
    <xdr:sp macro="" textlink="">
      <xdr:nvSpPr>
        <xdr:cNvPr id="212" name="TextBox 211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581</xdr:row>
      <xdr:rowOff>0</xdr:rowOff>
    </xdr:from>
    <xdr:ext cx="1638301" cy="251736"/>
    <xdr:sp macro="" textlink="">
      <xdr:nvSpPr>
        <xdr:cNvPr id="213" name="TextBox 212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14" name="TextBox 213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581</xdr:row>
      <xdr:rowOff>0</xdr:rowOff>
    </xdr:from>
    <xdr:ext cx="45719" cy="262572"/>
    <xdr:sp macro="" textlink="">
      <xdr:nvSpPr>
        <xdr:cNvPr id="215" name="TextBox 214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16" name="TextBox 215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581</xdr:row>
      <xdr:rowOff>0</xdr:rowOff>
    </xdr:from>
    <xdr:ext cx="184731" cy="262572"/>
    <xdr:sp macro="" textlink="">
      <xdr:nvSpPr>
        <xdr:cNvPr id="217" name="TextBox 216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18" name="TextBox 217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581</xdr:row>
      <xdr:rowOff>0</xdr:rowOff>
    </xdr:from>
    <xdr:ext cx="45719" cy="262572"/>
    <xdr:sp macro="" textlink="">
      <xdr:nvSpPr>
        <xdr:cNvPr id="219" name="TextBox 218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20" name="TextBox 219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581</xdr:row>
      <xdr:rowOff>0</xdr:rowOff>
    </xdr:from>
    <xdr:ext cx="1638301" cy="251736"/>
    <xdr:sp macro="" textlink="">
      <xdr:nvSpPr>
        <xdr:cNvPr id="221" name="TextBox 220"/>
        <xdr:cNvSpPr txBox="1"/>
      </xdr:nvSpPr>
      <xdr:spPr>
        <a:xfrm>
          <a:off x="92075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22" name="TextBox 221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581</xdr:row>
      <xdr:rowOff>0</xdr:rowOff>
    </xdr:from>
    <xdr:ext cx="45719" cy="262572"/>
    <xdr:sp macro="" textlink="">
      <xdr:nvSpPr>
        <xdr:cNvPr id="223" name="TextBox 222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24" name="TextBox 223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581</xdr:row>
      <xdr:rowOff>0</xdr:rowOff>
    </xdr:from>
    <xdr:ext cx="1638301" cy="251736"/>
    <xdr:sp macro="" textlink="">
      <xdr:nvSpPr>
        <xdr:cNvPr id="225" name="TextBox 224"/>
        <xdr:cNvSpPr txBox="1"/>
      </xdr:nvSpPr>
      <xdr:spPr>
        <a:xfrm>
          <a:off x="92075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26" name="TextBox 225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581</xdr:row>
      <xdr:rowOff>0</xdr:rowOff>
    </xdr:from>
    <xdr:ext cx="45719" cy="262572"/>
    <xdr:sp macro="" textlink="">
      <xdr:nvSpPr>
        <xdr:cNvPr id="227" name="TextBox 226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28" name="TextBox 227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581</xdr:row>
      <xdr:rowOff>0</xdr:rowOff>
    </xdr:from>
    <xdr:ext cx="1638301" cy="251736"/>
    <xdr:sp macro="" textlink="">
      <xdr:nvSpPr>
        <xdr:cNvPr id="229" name="TextBox 228"/>
        <xdr:cNvSpPr txBox="1"/>
      </xdr:nvSpPr>
      <xdr:spPr>
        <a:xfrm>
          <a:off x="92075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30" name="TextBox 229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581</xdr:row>
      <xdr:rowOff>0</xdr:rowOff>
    </xdr:from>
    <xdr:ext cx="962025" cy="262572"/>
    <xdr:sp macro="" textlink="">
      <xdr:nvSpPr>
        <xdr:cNvPr id="231" name="TextBox 230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646</xdr:row>
      <xdr:rowOff>238125</xdr:rowOff>
    </xdr:from>
    <xdr:ext cx="184731" cy="262572"/>
    <xdr:sp macro="" textlink="">
      <xdr:nvSpPr>
        <xdr:cNvPr id="232" name="TextBox 231"/>
        <xdr:cNvSpPr txBox="1"/>
      </xdr:nvSpPr>
      <xdr:spPr>
        <a:xfrm>
          <a:off x="133350" y="1907095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645</xdr:row>
      <xdr:rowOff>171450</xdr:rowOff>
    </xdr:from>
    <xdr:ext cx="1638301" cy="744435"/>
    <xdr:sp macro="" textlink="">
      <xdr:nvSpPr>
        <xdr:cNvPr id="233" name="TextBox 232"/>
        <xdr:cNvSpPr txBox="1"/>
      </xdr:nvSpPr>
      <xdr:spPr>
        <a:xfrm>
          <a:off x="28574" y="190347600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646</xdr:row>
      <xdr:rowOff>0</xdr:rowOff>
    </xdr:from>
    <xdr:ext cx="962025" cy="262572"/>
    <xdr:sp macro="" textlink="">
      <xdr:nvSpPr>
        <xdr:cNvPr id="234" name="TextBox 233"/>
        <xdr:cNvSpPr txBox="1"/>
      </xdr:nvSpPr>
      <xdr:spPr>
        <a:xfrm>
          <a:off x="6200775" y="190471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645</xdr:row>
      <xdr:rowOff>190500</xdr:rowOff>
    </xdr:from>
    <xdr:ext cx="1323975" cy="903837"/>
    <xdr:sp macro="" textlink="">
      <xdr:nvSpPr>
        <xdr:cNvPr id="235" name="TextBox 234"/>
        <xdr:cNvSpPr txBox="1"/>
      </xdr:nvSpPr>
      <xdr:spPr>
        <a:xfrm>
          <a:off x="1914525" y="190366650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645</xdr:row>
      <xdr:rowOff>190500</xdr:rowOff>
    </xdr:from>
    <xdr:ext cx="1666874" cy="961802"/>
    <xdr:sp macro="" textlink="">
      <xdr:nvSpPr>
        <xdr:cNvPr id="236" name="TextBox 235"/>
        <xdr:cNvSpPr txBox="1"/>
      </xdr:nvSpPr>
      <xdr:spPr>
        <a:xfrm>
          <a:off x="3467101" y="190366650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645</xdr:row>
      <xdr:rowOff>133350</xdr:rowOff>
    </xdr:from>
    <xdr:ext cx="1752601" cy="971327"/>
    <xdr:sp macro="" textlink="">
      <xdr:nvSpPr>
        <xdr:cNvPr id="237" name="TextBox 236"/>
        <xdr:cNvSpPr txBox="1"/>
      </xdr:nvSpPr>
      <xdr:spPr>
        <a:xfrm>
          <a:off x="5267325" y="190309500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723</xdr:row>
      <xdr:rowOff>0</xdr:rowOff>
    </xdr:from>
    <xdr:ext cx="184731" cy="262572"/>
    <xdr:sp macro="" textlink="">
      <xdr:nvSpPr>
        <xdr:cNvPr id="238" name="TextBox 237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39" name="TextBox 238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723</xdr:row>
      <xdr:rowOff>0</xdr:rowOff>
    </xdr:from>
    <xdr:ext cx="184731" cy="262572"/>
    <xdr:sp macro="" textlink="">
      <xdr:nvSpPr>
        <xdr:cNvPr id="240" name="TextBox 239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723</xdr:row>
      <xdr:rowOff>0</xdr:rowOff>
    </xdr:from>
    <xdr:ext cx="1638301" cy="251736"/>
    <xdr:sp macro="" textlink="">
      <xdr:nvSpPr>
        <xdr:cNvPr id="241" name="TextBox 240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42" name="TextBox 241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723</xdr:row>
      <xdr:rowOff>0</xdr:rowOff>
    </xdr:from>
    <xdr:ext cx="184731" cy="262572"/>
    <xdr:sp macro="" textlink="">
      <xdr:nvSpPr>
        <xdr:cNvPr id="243" name="TextBox 242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723</xdr:row>
      <xdr:rowOff>0</xdr:rowOff>
    </xdr:from>
    <xdr:ext cx="1638301" cy="251736"/>
    <xdr:sp macro="" textlink="">
      <xdr:nvSpPr>
        <xdr:cNvPr id="244" name="TextBox 243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45" name="TextBox 244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723</xdr:row>
      <xdr:rowOff>0</xdr:rowOff>
    </xdr:from>
    <xdr:ext cx="45719" cy="262572"/>
    <xdr:sp macro="" textlink="">
      <xdr:nvSpPr>
        <xdr:cNvPr id="246" name="TextBox 245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47" name="TextBox 246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723</xdr:row>
      <xdr:rowOff>0</xdr:rowOff>
    </xdr:from>
    <xdr:ext cx="184731" cy="262572"/>
    <xdr:sp macro="" textlink="">
      <xdr:nvSpPr>
        <xdr:cNvPr id="248" name="TextBox 247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723</xdr:row>
      <xdr:rowOff>0</xdr:rowOff>
    </xdr:from>
    <xdr:ext cx="1638301" cy="251736"/>
    <xdr:sp macro="" textlink="">
      <xdr:nvSpPr>
        <xdr:cNvPr id="249" name="TextBox 248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50" name="TextBox 249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723</xdr:row>
      <xdr:rowOff>0</xdr:rowOff>
    </xdr:from>
    <xdr:ext cx="45719" cy="262572"/>
    <xdr:sp macro="" textlink="">
      <xdr:nvSpPr>
        <xdr:cNvPr id="251" name="TextBox 250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52" name="TextBox 251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723</xdr:row>
      <xdr:rowOff>0</xdr:rowOff>
    </xdr:from>
    <xdr:ext cx="184731" cy="262572"/>
    <xdr:sp macro="" textlink="">
      <xdr:nvSpPr>
        <xdr:cNvPr id="253" name="TextBox 252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723</xdr:row>
      <xdr:rowOff>0</xdr:rowOff>
    </xdr:from>
    <xdr:ext cx="1638301" cy="251736"/>
    <xdr:sp macro="" textlink="">
      <xdr:nvSpPr>
        <xdr:cNvPr id="254" name="TextBox 253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55" name="TextBox 254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723</xdr:row>
      <xdr:rowOff>0</xdr:rowOff>
    </xdr:from>
    <xdr:ext cx="45719" cy="262572"/>
    <xdr:sp macro="" textlink="">
      <xdr:nvSpPr>
        <xdr:cNvPr id="256" name="TextBox 255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57" name="TextBox 256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723</xdr:row>
      <xdr:rowOff>0</xdr:rowOff>
    </xdr:from>
    <xdr:ext cx="184731" cy="262572"/>
    <xdr:sp macro="" textlink="">
      <xdr:nvSpPr>
        <xdr:cNvPr id="258" name="TextBox 257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723</xdr:row>
      <xdr:rowOff>0</xdr:rowOff>
    </xdr:from>
    <xdr:ext cx="1638301" cy="251736"/>
    <xdr:sp macro="" textlink="">
      <xdr:nvSpPr>
        <xdr:cNvPr id="259" name="TextBox 258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60" name="TextBox 259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723</xdr:row>
      <xdr:rowOff>0</xdr:rowOff>
    </xdr:from>
    <xdr:ext cx="45719" cy="262572"/>
    <xdr:sp macro="" textlink="">
      <xdr:nvSpPr>
        <xdr:cNvPr id="261" name="TextBox 260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62" name="TextBox 261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723</xdr:row>
      <xdr:rowOff>0</xdr:rowOff>
    </xdr:from>
    <xdr:ext cx="184731" cy="262572"/>
    <xdr:sp macro="" textlink="">
      <xdr:nvSpPr>
        <xdr:cNvPr id="263" name="TextBox 262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64" name="TextBox 263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723</xdr:row>
      <xdr:rowOff>0</xdr:rowOff>
    </xdr:from>
    <xdr:ext cx="45719" cy="262572"/>
    <xdr:sp macro="" textlink="">
      <xdr:nvSpPr>
        <xdr:cNvPr id="265" name="TextBox 264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66" name="TextBox 265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723</xdr:row>
      <xdr:rowOff>0</xdr:rowOff>
    </xdr:from>
    <xdr:ext cx="1638301" cy="251736"/>
    <xdr:sp macro="" textlink="">
      <xdr:nvSpPr>
        <xdr:cNvPr id="267" name="TextBox 266"/>
        <xdr:cNvSpPr txBox="1"/>
      </xdr:nvSpPr>
      <xdr:spPr>
        <a:xfrm>
          <a:off x="92075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68" name="TextBox 267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723</xdr:row>
      <xdr:rowOff>0</xdr:rowOff>
    </xdr:from>
    <xdr:ext cx="45719" cy="262572"/>
    <xdr:sp macro="" textlink="">
      <xdr:nvSpPr>
        <xdr:cNvPr id="269" name="TextBox 268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70" name="TextBox 269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723</xdr:row>
      <xdr:rowOff>0</xdr:rowOff>
    </xdr:from>
    <xdr:ext cx="1638301" cy="251736"/>
    <xdr:sp macro="" textlink="">
      <xdr:nvSpPr>
        <xdr:cNvPr id="271" name="TextBox 270"/>
        <xdr:cNvSpPr txBox="1"/>
      </xdr:nvSpPr>
      <xdr:spPr>
        <a:xfrm>
          <a:off x="92075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72" name="TextBox 271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723</xdr:row>
      <xdr:rowOff>0</xdr:rowOff>
    </xdr:from>
    <xdr:ext cx="45719" cy="262572"/>
    <xdr:sp macro="" textlink="">
      <xdr:nvSpPr>
        <xdr:cNvPr id="273" name="TextBox 272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74" name="TextBox 273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723</xdr:row>
      <xdr:rowOff>0</xdr:rowOff>
    </xdr:from>
    <xdr:ext cx="1638301" cy="251736"/>
    <xdr:sp macro="" textlink="">
      <xdr:nvSpPr>
        <xdr:cNvPr id="275" name="TextBox 274"/>
        <xdr:cNvSpPr txBox="1"/>
      </xdr:nvSpPr>
      <xdr:spPr>
        <a:xfrm>
          <a:off x="92075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76" name="TextBox 275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723</xdr:row>
      <xdr:rowOff>0</xdr:rowOff>
    </xdr:from>
    <xdr:ext cx="962025" cy="262572"/>
    <xdr:sp macro="" textlink="">
      <xdr:nvSpPr>
        <xdr:cNvPr id="277" name="TextBox 276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754</xdr:row>
      <xdr:rowOff>238125</xdr:rowOff>
    </xdr:from>
    <xdr:ext cx="184731" cy="262572"/>
    <xdr:sp macro="" textlink="">
      <xdr:nvSpPr>
        <xdr:cNvPr id="278" name="TextBox 277"/>
        <xdr:cNvSpPr txBox="1"/>
      </xdr:nvSpPr>
      <xdr:spPr>
        <a:xfrm>
          <a:off x="133350" y="222637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753</xdr:row>
      <xdr:rowOff>171450</xdr:rowOff>
    </xdr:from>
    <xdr:ext cx="1638301" cy="744435"/>
    <xdr:sp macro="" textlink="">
      <xdr:nvSpPr>
        <xdr:cNvPr id="279" name="TextBox 278"/>
        <xdr:cNvSpPr txBox="1"/>
      </xdr:nvSpPr>
      <xdr:spPr>
        <a:xfrm>
          <a:off x="28574" y="222275400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754</xdr:row>
      <xdr:rowOff>0</xdr:rowOff>
    </xdr:from>
    <xdr:ext cx="962025" cy="262572"/>
    <xdr:sp macro="" textlink="">
      <xdr:nvSpPr>
        <xdr:cNvPr id="280" name="TextBox 279"/>
        <xdr:cNvSpPr txBox="1"/>
      </xdr:nvSpPr>
      <xdr:spPr>
        <a:xfrm>
          <a:off x="6200775" y="222399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753</xdr:row>
      <xdr:rowOff>190500</xdr:rowOff>
    </xdr:from>
    <xdr:ext cx="1323975" cy="903837"/>
    <xdr:sp macro="" textlink="">
      <xdr:nvSpPr>
        <xdr:cNvPr id="281" name="TextBox 280"/>
        <xdr:cNvSpPr txBox="1"/>
      </xdr:nvSpPr>
      <xdr:spPr>
        <a:xfrm>
          <a:off x="1914525" y="222294450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753</xdr:row>
      <xdr:rowOff>190500</xdr:rowOff>
    </xdr:from>
    <xdr:ext cx="1666874" cy="961802"/>
    <xdr:sp macro="" textlink="">
      <xdr:nvSpPr>
        <xdr:cNvPr id="282" name="TextBox 281"/>
        <xdr:cNvSpPr txBox="1"/>
      </xdr:nvSpPr>
      <xdr:spPr>
        <a:xfrm>
          <a:off x="3467101" y="222294450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753</xdr:row>
      <xdr:rowOff>133350</xdr:rowOff>
    </xdr:from>
    <xdr:ext cx="1752601" cy="971327"/>
    <xdr:sp macro="" textlink="">
      <xdr:nvSpPr>
        <xdr:cNvPr id="283" name="TextBox 282"/>
        <xdr:cNvSpPr txBox="1"/>
      </xdr:nvSpPr>
      <xdr:spPr>
        <a:xfrm>
          <a:off x="5267325" y="222237300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284" name="TextBox 283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285" name="TextBox 284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286" name="TextBox 285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8301" cy="251736"/>
    <xdr:sp macro="" textlink="">
      <xdr:nvSpPr>
        <xdr:cNvPr id="287" name="TextBox 286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288" name="TextBox 287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289" name="TextBox 288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8301" cy="251736"/>
    <xdr:sp macro="" textlink="">
      <xdr:nvSpPr>
        <xdr:cNvPr id="290" name="TextBox 289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291" name="TextBox 290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292" name="TextBox 291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293" name="TextBox 292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294" name="TextBox 293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8301" cy="251736"/>
    <xdr:sp macro="" textlink="">
      <xdr:nvSpPr>
        <xdr:cNvPr id="295" name="TextBox 294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296" name="TextBox 295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297" name="TextBox 296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298" name="TextBox 297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299" name="TextBox 298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8301" cy="251736"/>
    <xdr:sp macro="" textlink="">
      <xdr:nvSpPr>
        <xdr:cNvPr id="300" name="TextBox 299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01" name="TextBox 300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302" name="TextBox 301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03" name="TextBox 302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304" name="TextBox 303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8301" cy="251736"/>
    <xdr:sp macro="" textlink="">
      <xdr:nvSpPr>
        <xdr:cNvPr id="305" name="TextBox 304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06" name="TextBox 305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307" name="TextBox 306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08" name="TextBox 307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309" name="TextBox 308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10" name="TextBox 309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311" name="TextBox 310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12" name="TextBox 311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759</xdr:row>
      <xdr:rowOff>0</xdr:rowOff>
    </xdr:from>
    <xdr:ext cx="1638301" cy="251736"/>
    <xdr:sp macro="" textlink="">
      <xdr:nvSpPr>
        <xdr:cNvPr id="313" name="TextBox 312"/>
        <xdr:cNvSpPr txBox="1"/>
      </xdr:nvSpPr>
      <xdr:spPr>
        <a:xfrm>
          <a:off x="92075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14" name="TextBox 313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315" name="TextBox 314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16" name="TextBox 315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759</xdr:row>
      <xdr:rowOff>0</xdr:rowOff>
    </xdr:from>
    <xdr:ext cx="1638301" cy="251736"/>
    <xdr:sp macro="" textlink="">
      <xdr:nvSpPr>
        <xdr:cNvPr id="317" name="TextBox 316"/>
        <xdr:cNvSpPr txBox="1"/>
      </xdr:nvSpPr>
      <xdr:spPr>
        <a:xfrm>
          <a:off x="92075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18" name="TextBox 317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319" name="TextBox 318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20" name="TextBox 319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759</xdr:row>
      <xdr:rowOff>0</xdr:rowOff>
    </xdr:from>
    <xdr:ext cx="1638301" cy="251736"/>
    <xdr:sp macro="" textlink="">
      <xdr:nvSpPr>
        <xdr:cNvPr id="321" name="TextBox 320"/>
        <xdr:cNvSpPr txBox="1"/>
      </xdr:nvSpPr>
      <xdr:spPr>
        <a:xfrm>
          <a:off x="92075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22" name="TextBox 321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23" name="TextBox 322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324" name="TextBox 323"/>
        <xdr:cNvSpPr txBox="1"/>
      </xdr:nvSpPr>
      <xdr:spPr>
        <a:xfrm>
          <a:off x="133350" y="254565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8301" cy="251736"/>
    <xdr:sp macro="" textlink="">
      <xdr:nvSpPr>
        <xdr:cNvPr id="325" name="TextBox 324"/>
        <xdr:cNvSpPr txBox="1"/>
      </xdr:nvSpPr>
      <xdr:spPr>
        <a:xfrm>
          <a:off x="28574" y="2238756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26" name="TextBox 325"/>
        <xdr:cNvSpPr txBox="1"/>
      </xdr:nvSpPr>
      <xdr:spPr>
        <a:xfrm>
          <a:off x="6200775" y="2543270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759</xdr:row>
      <xdr:rowOff>0</xdr:rowOff>
    </xdr:from>
    <xdr:ext cx="1323975" cy="251736"/>
    <xdr:sp macro="" textlink="">
      <xdr:nvSpPr>
        <xdr:cNvPr id="327" name="TextBox 326"/>
        <xdr:cNvSpPr txBox="1"/>
      </xdr:nvSpPr>
      <xdr:spPr>
        <a:xfrm>
          <a:off x="1914525" y="223875600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759</xdr:row>
      <xdr:rowOff>0</xdr:rowOff>
    </xdr:from>
    <xdr:ext cx="1666874" cy="251736"/>
    <xdr:sp macro="" textlink="">
      <xdr:nvSpPr>
        <xdr:cNvPr id="328" name="TextBox 327"/>
        <xdr:cNvSpPr txBox="1"/>
      </xdr:nvSpPr>
      <xdr:spPr>
        <a:xfrm>
          <a:off x="3467101" y="223875600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759</xdr:row>
      <xdr:rowOff>0</xdr:rowOff>
    </xdr:from>
    <xdr:ext cx="1752601" cy="251736"/>
    <xdr:sp macro="" textlink="">
      <xdr:nvSpPr>
        <xdr:cNvPr id="329" name="TextBox 328"/>
        <xdr:cNvSpPr txBox="1"/>
      </xdr:nvSpPr>
      <xdr:spPr>
        <a:xfrm>
          <a:off x="5267325" y="223875600"/>
          <a:ext cx="17526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330" name="TextBox 329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31" name="TextBox 330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332" name="TextBox 331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8301" cy="251736"/>
    <xdr:sp macro="" textlink="">
      <xdr:nvSpPr>
        <xdr:cNvPr id="333" name="TextBox 332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34" name="TextBox 333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335" name="TextBox 334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8301" cy="251736"/>
    <xdr:sp macro="" textlink="">
      <xdr:nvSpPr>
        <xdr:cNvPr id="336" name="TextBox 335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37" name="TextBox 336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338" name="TextBox 337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39" name="TextBox 338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340" name="TextBox 339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8301" cy="251736"/>
    <xdr:sp macro="" textlink="">
      <xdr:nvSpPr>
        <xdr:cNvPr id="341" name="TextBox 340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42" name="TextBox 341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343" name="TextBox 342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44" name="TextBox 343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345" name="TextBox 344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8301" cy="251736"/>
    <xdr:sp macro="" textlink="">
      <xdr:nvSpPr>
        <xdr:cNvPr id="346" name="TextBox 345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47" name="TextBox 346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348" name="TextBox 347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49" name="TextBox 348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350" name="TextBox 349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8301" cy="251736"/>
    <xdr:sp macro="" textlink="">
      <xdr:nvSpPr>
        <xdr:cNvPr id="351" name="TextBox 350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52" name="TextBox 351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353" name="TextBox 352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54" name="TextBox 353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355" name="TextBox 354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56" name="TextBox 355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357" name="TextBox 356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58" name="TextBox 357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759</xdr:row>
      <xdr:rowOff>0</xdr:rowOff>
    </xdr:from>
    <xdr:ext cx="1638301" cy="251736"/>
    <xdr:sp macro="" textlink="">
      <xdr:nvSpPr>
        <xdr:cNvPr id="359" name="TextBox 358"/>
        <xdr:cNvSpPr txBox="1"/>
      </xdr:nvSpPr>
      <xdr:spPr>
        <a:xfrm>
          <a:off x="92075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60" name="TextBox 359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361" name="TextBox 360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62" name="TextBox 361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759</xdr:row>
      <xdr:rowOff>0</xdr:rowOff>
    </xdr:from>
    <xdr:ext cx="1638301" cy="251736"/>
    <xdr:sp macro="" textlink="">
      <xdr:nvSpPr>
        <xdr:cNvPr id="363" name="TextBox 362"/>
        <xdr:cNvSpPr txBox="1"/>
      </xdr:nvSpPr>
      <xdr:spPr>
        <a:xfrm>
          <a:off x="92075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64" name="TextBox 363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365" name="TextBox 364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66" name="TextBox 365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759</xdr:row>
      <xdr:rowOff>0</xdr:rowOff>
    </xdr:from>
    <xdr:ext cx="1638301" cy="251736"/>
    <xdr:sp macro="" textlink="">
      <xdr:nvSpPr>
        <xdr:cNvPr id="367" name="TextBox 366"/>
        <xdr:cNvSpPr txBox="1"/>
      </xdr:nvSpPr>
      <xdr:spPr>
        <a:xfrm>
          <a:off x="92075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68" name="TextBox 367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69" name="TextBox 368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370" name="TextBox 369"/>
        <xdr:cNvSpPr txBox="1"/>
      </xdr:nvSpPr>
      <xdr:spPr>
        <a:xfrm>
          <a:off x="133350" y="2864929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8301" cy="251736"/>
    <xdr:sp macro="" textlink="">
      <xdr:nvSpPr>
        <xdr:cNvPr id="371" name="TextBox 370"/>
        <xdr:cNvSpPr txBox="1"/>
      </xdr:nvSpPr>
      <xdr:spPr>
        <a:xfrm>
          <a:off x="28574" y="2238756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72" name="TextBox 371"/>
        <xdr:cNvSpPr txBox="1"/>
      </xdr:nvSpPr>
      <xdr:spPr>
        <a:xfrm>
          <a:off x="6200775" y="286254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759</xdr:row>
      <xdr:rowOff>0</xdr:rowOff>
    </xdr:from>
    <xdr:ext cx="1323975" cy="251736"/>
    <xdr:sp macro="" textlink="">
      <xdr:nvSpPr>
        <xdr:cNvPr id="373" name="TextBox 372"/>
        <xdr:cNvSpPr txBox="1"/>
      </xdr:nvSpPr>
      <xdr:spPr>
        <a:xfrm>
          <a:off x="1914525" y="223875600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759</xdr:row>
      <xdr:rowOff>0</xdr:rowOff>
    </xdr:from>
    <xdr:ext cx="1666874" cy="251736"/>
    <xdr:sp macro="" textlink="">
      <xdr:nvSpPr>
        <xdr:cNvPr id="374" name="TextBox 373"/>
        <xdr:cNvSpPr txBox="1"/>
      </xdr:nvSpPr>
      <xdr:spPr>
        <a:xfrm>
          <a:off x="3467101" y="223875600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759</xdr:row>
      <xdr:rowOff>0</xdr:rowOff>
    </xdr:from>
    <xdr:ext cx="1752601" cy="251736"/>
    <xdr:sp macro="" textlink="">
      <xdr:nvSpPr>
        <xdr:cNvPr id="375" name="TextBox 374"/>
        <xdr:cNvSpPr txBox="1"/>
      </xdr:nvSpPr>
      <xdr:spPr>
        <a:xfrm>
          <a:off x="5267325" y="223875600"/>
          <a:ext cx="17526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376" name="TextBox 375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77" name="TextBox 376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378" name="TextBox 377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8301" cy="251736"/>
    <xdr:sp macro="" textlink="">
      <xdr:nvSpPr>
        <xdr:cNvPr id="379" name="TextBox 378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80" name="TextBox 379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381" name="TextBox 380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8301" cy="251736"/>
    <xdr:sp macro="" textlink="">
      <xdr:nvSpPr>
        <xdr:cNvPr id="382" name="TextBox 381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83" name="TextBox 382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384" name="TextBox 383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85" name="TextBox 384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386" name="TextBox 385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8301" cy="251736"/>
    <xdr:sp macro="" textlink="">
      <xdr:nvSpPr>
        <xdr:cNvPr id="387" name="TextBox 386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88" name="TextBox 387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389" name="TextBox 388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90" name="TextBox 389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391" name="TextBox 390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8301" cy="251736"/>
    <xdr:sp macro="" textlink="">
      <xdr:nvSpPr>
        <xdr:cNvPr id="392" name="TextBox 391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93" name="TextBox 392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394" name="TextBox 393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95" name="TextBox 394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396" name="TextBox 395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8301" cy="251736"/>
    <xdr:sp macro="" textlink="">
      <xdr:nvSpPr>
        <xdr:cNvPr id="397" name="TextBox 396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398" name="TextBox 397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399" name="TextBox 398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00" name="TextBox 399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401" name="TextBox 400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02" name="TextBox 401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403" name="TextBox 402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04" name="TextBox 403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759</xdr:row>
      <xdr:rowOff>0</xdr:rowOff>
    </xdr:from>
    <xdr:ext cx="1638301" cy="251736"/>
    <xdr:sp macro="" textlink="">
      <xdr:nvSpPr>
        <xdr:cNvPr id="405" name="TextBox 404"/>
        <xdr:cNvSpPr txBox="1"/>
      </xdr:nvSpPr>
      <xdr:spPr>
        <a:xfrm>
          <a:off x="92075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06" name="TextBox 405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407" name="TextBox 406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08" name="TextBox 407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759</xdr:row>
      <xdr:rowOff>0</xdr:rowOff>
    </xdr:from>
    <xdr:ext cx="1638301" cy="251736"/>
    <xdr:sp macro="" textlink="">
      <xdr:nvSpPr>
        <xdr:cNvPr id="409" name="TextBox 408"/>
        <xdr:cNvSpPr txBox="1"/>
      </xdr:nvSpPr>
      <xdr:spPr>
        <a:xfrm>
          <a:off x="92075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10" name="TextBox 409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411" name="TextBox 410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12" name="TextBox 411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759</xdr:row>
      <xdr:rowOff>0</xdr:rowOff>
    </xdr:from>
    <xdr:ext cx="1638301" cy="251736"/>
    <xdr:sp macro="" textlink="">
      <xdr:nvSpPr>
        <xdr:cNvPr id="413" name="TextBox 412"/>
        <xdr:cNvSpPr txBox="1"/>
      </xdr:nvSpPr>
      <xdr:spPr>
        <a:xfrm>
          <a:off x="92075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14" name="TextBox 413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15" name="TextBox 414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416" name="TextBox 415"/>
        <xdr:cNvSpPr txBox="1"/>
      </xdr:nvSpPr>
      <xdr:spPr>
        <a:xfrm>
          <a:off x="133350" y="319011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8301" cy="251736"/>
    <xdr:sp macro="" textlink="">
      <xdr:nvSpPr>
        <xdr:cNvPr id="417" name="TextBox 416"/>
        <xdr:cNvSpPr txBox="1"/>
      </xdr:nvSpPr>
      <xdr:spPr>
        <a:xfrm>
          <a:off x="28574" y="2238756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18" name="TextBox 417"/>
        <xdr:cNvSpPr txBox="1"/>
      </xdr:nvSpPr>
      <xdr:spPr>
        <a:xfrm>
          <a:off x="6200775" y="31877317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759</xdr:row>
      <xdr:rowOff>0</xdr:rowOff>
    </xdr:from>
    <xdr:ext cx="1323975" cy="251736"/>
    <xdr:sp macro="" textlink="">
      <xdr:nvSpPr>
        <xdr:cNvPr id="419" name="TextBox 418"/>
        <xdr:cNvSpPr txBox="1"/>
      </xdr:nvSpPr>
      <xdr:spPr>
        <a:xfrm>
          <a:off x="1914525" y="223875600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759</xdr:row>
      <xdr:rowOff>0</xdr:rowOff>
    </xdr:from>
    <xdr:ext cx="1666874" cy="251736"/>
    <xdr:sp macro="" textlink="">
      <xdr:nvSpPr>
        <xdr:cNvPr id="420" name="TextBox 419"/>
        <xdr:cNvSpPr txBox="1"/>
      </xdr:nvSpPr>
      <xdr:spPr>
        <a:xfrm>
          <a:off x="3467101" y="223875600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759</xdr:row>
      <xdr:rowOff>0</xdr:rowOff>
    </xdr:from>
    <xdr:ext cx="1752601" cy="251736"/>
    <xdr:sp macro="" textlink="">
      <xdr:nvSpPr>
        <xdr:cNvPr id="421" name="TextBox 420"/>
        <xdr:cNvSpPr txBox="1"/>
      </xdr:nvSpPr>
      <xdr:spPr>
        <a:xfrm>
          <a:off x="5267325" y="223875600"/>
          <a:ext cx="17526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422" name="TextBox 421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23" name="TextBox 422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424" name="TextBox 423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8301" cy="251736"/>
    <xdr:sp macro="" textlink="">
      <xdr:nvSpPr>
        <xdr:cNvPr id="425" name="TextBox 424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26" name="TextBox 425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427" name="TextBox 426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8301" cy="251736"/>
    <xdr:sp macro="" textlink="">
      <xdr:nvSpPr>
        <xdr:cNvPr id="428" name="TextBox 427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29" name="TextBox 428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430" name="TextBox 429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31" name="TextBox 430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432" name="TextBox 431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8301" cy="251736"/>
    <xdr:sp macro="" textlink="">
      <xdr:nvSpPr>
        <xdr:cNvPr id="433" name="TextBox 432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34" name="TextBox 433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435" name="TextBox 434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36" name="TextBox 435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437" name="TextBox 436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8301" cy="251736"/>
    <xdr:sp macro="" textlink="">
      <xdr:nvSpPr>
        <xdr:cNvPr id="438" name="TextBox 437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39" name="TextBox 438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440" name="TextBox 439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41" name="TextBox 440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442" name="TextBox 441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8301" cy="251736"/>
    <xdr:sp macro="" textlink="">
      <xdr:nvSpPr>
        <xdr:cNvPr id="443" name="TextBox 442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44" name="TextBox 443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445" name="TextBox 444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46" name="TextBox 445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447" name="TextBox 446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48" name="TextBox 447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449" name="TextBox 448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50" name="TextBox 449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759</xdr:row>
      <xdr:rowOff>0</xdr:rowOff>
    </xdr:from>
    <xdr:ext cx="1638301" cy="251736"/>
    <xdr:sp macro="" textlink="">
      <xdr:nvSpPr>
        <xdr:cNvPr id="451" name="TextBox 450"/>
        <xdr:cNvSpPr txBox="1"/>
      </xdr:nvSpPr>
      <xdr:spPr>
        <a:xfrm>
          <a:off x="92075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52" name="TextBox 451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453" name="TextBox 452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54" name="TextBox 453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759</xdr:row>
      <xdr:rowOff>0</xdr:rowOff>
    </xdr:from>
    <xdr:ext cx="1638301" cy="251736"/>
    <xdr:sp macro="" textlink="">
      <xdr:nvSpPr>
        <xdr:cNvPr id="455" name="TextBox 454"/>
        <xdr:cNvSpPr txBox="1"/>
      </xdr:nvSpPr>
      <xdr:spPr>
        <a:xfrm>
          <a:off x="92075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56" name="TextBox 455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457" name="TextBox 456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58" name="TextBox 457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759</xdr:row>
      <xdr:rowOff>0</xdr:rowOff>
    </xdr:from>
    <xdr:ext cx="1638301" cy="251736"/>
    <xdr:sp macro="" textlink="">
      <xdr:nvSpPr>
        <xdr:cNvPr id="459" name="TextBox 458"/>
        <xdr:cNvSpPr txBox="1"/>
      </xdr:nvSpPr>
      <xdr:spPr>
        <a:xfrm>
          <a:off x="92075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60" name="TextBox 459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61" name="TextBox 460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462" name="TextBox 461"/>
        <xdr:cNvSpPr txBox="1"/>
      </xdr:nvSpPr>
      <xdr:spPr>
        <a:xfrm>
          <a:off x="133350" y="350939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3009" cy="251736"/>
    <xdr:sp macro="" textlink="">
      <xdr:nvSpPr>
        <xdr:cNvPr id="463" name="TextBox 462"/>
        <xdr:cNvSpPr txBox="1"/>
      </xdr:nvSpPr>
      <xdr:spPr>
        <a:xfrm>
          <a:off x="28574" y="223875600"/>
          <a:ext cx="1633009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64" name="TextBox 463"/>
        <xdr:cNvSpPr txBox="1"/>
      </xdr:nvSpPr>
      <xdr:spPr>
        <a:xfrm>
          <a:off x="6200775" y="35070097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668867</xdr:colOff>
      <xdr:row>759</xdr:row>
      <xdr:rowOff>0</xdr:rowOff>
    </xdr:from>
    <xdr:ext cx="1323975" cy="251736"/>
    <xdr:sp macro="" textlink="">
      <xdr:nvSpPr>
        <xdr:cNvPr id="465" name="TextBox 464"/>
        <xdr:cNvSpPr txBox="1"/>
      </xdr:nvSpPr>
      <xdr:spPr>
        <a:xfrm>
          <a:off x="1621367" y="223875600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139701</xdr:colOff>
      <xdr:row>759</xdr:row>
      <xdr:rowOff>0</xdr:rowOff>
    </xdr:from>
    <xdr:ext cx="1666874" cy="251736"/>
    <xdr:sp macro="" textlink="">
      <xdr:nvSpPr>
        <xdr:cNvPr id="466" name="TextBox 465"/>
        <xdr:cNvSpPr txBox="1"/>
      </xdr:nvSpPr>
      <xdr:spPr>
        <a:xfrm>
          <a:off x="2863851" y="223875600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772584</xdr:colOff>
      <xdr:row>759</xdr:row>
      <xdr:rowOff>0</xdr:rowOff>
    </xdr:from>
    <xdr:ext cx="2540001" cy="251736"/>
    <xdr:sp macro="" textlink="">
      <xdr:nvSpPr>
        <xdr:cNvPr id="467" name="TextBox 466"/>
        <xdr:cNvSpPr txBox="1"/>
      </xdr:nvSpPr>
      <xdr:spPr>
        <a:xfrm>
          <a:off x="4458759" y="223875600"/>
          <a:ext cx="25400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468" name="TextBox 467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69" name="TextBox 468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470" name="TextBox 469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8301" cy="251736"/>
    <xdr:sp macro="" textlink="">
      <xdr:nvSpPr>
        <xdr:cNvPr id="471" name="TextBox 470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72" name="TextBox 471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473" name="TextBox 472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8301" cy="251736"/>
    <xdr:sp macro="" textlink="">
      <xdr:nvSpPr>
        <xdr:cNvPr id="474" name="TextBox 473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75" name="TextBox 474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476" name="TextBox 475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77" name="TextBox 476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478" name="TextBox 477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8301" cy="251736"/>
    <xdr:sp macro="" textlink="">
      <xdr:nvSpPr>
        <xdr:cNvPr id="479" name="TextBox 478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80" name="TextBox 479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481" name="TextBox 480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82" name="TextBox 481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483" name="TextBox 482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8301" cy="251736"/>
    <xdr:sp macro="" textlink="">
      <xdr:nvSpPr>
        <xdr:cNvPr id="484" name="TextBox 483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85" name="TextBox 484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486" name="TextBox 485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87" name="TextBox 486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488" name="TextBox 487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8301" cy="251736"/>
    <xdr:sp macro="" textlink="">
      <xdr:nvSpPr>
        <xdr:cNvPr id="489" name="TextBox 488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90" name="TextBox 489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491" name="TextBox 490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92" name="TextBox 491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493" name="TextBox 492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94" name="TextBox 493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495" name="TextBox 494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96" name="TextBox 495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759</xdr:row>
      <xdr:rowOff>0</xdr:rowOff>
    </xdr:from>
    <xdr:ext cx="1638301" cy="251736"/>
    <xdr:sp macro="" textlink="">
      <xdr:nvSpPr>
        <xdr:cNvPr id="497" name="TextBox 496"/>
        <xdr:cNvSpPr txBox="1"/>
      </xdr:nvSpPr>
      <xdr:spPr>
        <a:xfrm>
          <a:off x="92075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498" name="TextBox 497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499" name="TextBox 498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500" name="TextBox 499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759</xdr:row>
      <xdr:rowOff>0</xdr:rowOff>
    </xdr:from>
    <xdr:ext cx="1638301" cy="251736"/>
    <xdr:sp macro="" textlink="">
      <xdr:nvSpPr>
        <xdr:cNvPr id="501" name="TextBox 500"/>
        <xdr:cNvSpPr txBox="1"/>
      </xdr:nvSpPr>
      <xdr:spPr>
        <a:xfrm>
          <a:off x="92075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502" name="TextBox 501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759</xdr:row>
      <xdr:rowOff>0</xdr:rowOff>
    </xdr:from>
    <xdr:ext cx="45719" cy="262572"/>
    <xdr:sp macro="" textlink="">
      <xdr:nvSpPr>
        <xdr:cNvPr id="503" name="TextBox 502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504" name="TextBox 503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759</xdr:row>
      <xdr:rowOff>0</xdr:rowOff>
    </xdr:from>
    <xdr:ext cx="1638301" cy="251736"/>
    <xdr:sp macro="" textlink="">
      <xdr:nvSpPr>
        <xdr:cNvPr id="505" name="TextBox 504"/>
        <xdr:cNvSpPr txBox="1"/>
      </xdr:nvSpPr>
      <xdr:spPr>
        <a:xfrm>
          <a:off x="92075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506" name="TextBox 505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507" name="TextBox 506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759</xdr:row>
      <xdr:rowOff>0</xdr:rowOff>
    </xdr:from>
    <xdr:ext cx="184731" cy="262572"/>
    <xdr:sp macro="" textlink="">
      <xdr:nvSpPr>
        <xdr:cNvPr id="508" name="TextBox 507"/>
        <xdr:cNvSpPr txBox="1"/>
      </xdr:nvSpPr>
      <xdr:spPr>
        <a:xfrm>
          <a:off x="133350" y="38286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759</xdr:row>
      <xdr:rowOff>0</xdr:rowOff>
    </xdr:from>
    <xdr:ext cx="1633009" cy="251736"/>
    <xdr:sp macro="" textlink="">
      <xdr:nvSpPr>
        <xdr:cNvPr id="509" name="TextBox 508"/>
        <xdr:cNvSpPr txBox="1"/>
      </xdr:nvSpPr>
      <xdr:spPr>
        <a:xfrm>
          <a:off x="28574" y="223875600"/>
          <a:ext cx="1633009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759</xdr:row>
      <xdr:rowOff>0</xdr:rowOff>
    </xdr:from>
    <xdr:ext cx="962025" cy="262572"/>
    <xdr:sp macro="" textlink="">
      <xdr:nvSpPr>
        <xdr:cNvPr id="510" name="TextBox 509"/>
        <xdr:cNvSpPr txBox="1"/>
      </xdr:nvSpPr>
      <xdr:spPr>
        <a:xfrm>
          <a:off x="6200775" y="38262877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668867</xdr:colOff>
      <xdr:row>759</xdr:row>
      <xdr:rowOff>0</xdr:rowOff>
    </xdr:from>
    <xdr:ext cx="1323975" cy="251736"/>
    <xdr:sp macro="" textlink="">
      <xdr:nvSpPr>
        <xdr:cNvPr id="511" name="TextBox 510"/>
        <xdr:cNvSpPr txBox="1"/>
      </xdr:nvSpPr>
      <xdr:spPr>
        <a:xfrm>
          <a:off x="1621367" y="223875600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139701</xdr:colOff>
      <xdr:row>759</xdr:row>
      <xdr:rowOff>0</xdr:rowOff>
    </xdr:from>
    <xdr:ext cx="1666874" cy="251736"/>
    <xdr:sp macro="" textlink="">
      <xdr:nvSpPr>
        <xdr:cNvPr id="512" name="TextBox 511"/>
        <xdr:cNvSpPr txBox="1"/>
      </xdr:nvSpPr>
      <xdr:spPr>
        <a:xfrm>
          <a:off x="2863851" y="223875600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772584</xdr:colOff>
      <xdr:row>759</xdr:row>
      <xdr:rowOff>0</xdr:rowOff>
    </xdr:from>
    <xdr:ext cx="2540001" cy="251736"/>
    <xdr:sp macro="" textlink="">
      <xdr:nvSpPr>
        <xdr:cNvPr id="513" name="TextBox 512"/>
        <xdr:cNvSpPr txBox="1"/>
      </xdr:nvSpPr>
      <xdr:spPr>
        <a:xfrm>
          <a:off x="4458759" y="223875600"/>
          <a:ext cx="25400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10;&#3611;&#3619;&#3632;&#3592;&#3635;&#3648;&#3604;&#3639;&#3629;&#3609;\&#3591;&#3610;&#3611;&#3619;&#3632;&#3592;&#3635;&#3648;&#3604;&#3639;&#3629;&#3609;%20&#3611;&#3619;&#3632;&#3592;&#3635;&#3611;&#3637;%20256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รับ-จ่าย"/>
      <sheetName val="งบทดลอง"/>
      <sheetName val="หมายเหตุ 1"/>
      <sheetName val="หมายเหตุ ประกอบงบทดลอง"/>
      <sheetName val="หมายเหตุ 2,4 (2)"/>
      <sheetName val="หมายเหตุ 5"/>
      <sheetName val="Sheet2"/>
      <sheetName val="Sheet1"/>
      <sheetName val="ค้างจ่าย"/>
      <sheetName val="อุดหนุนค้างจ่าย"/>
      <sheetName val="โอนงบประมาณ"/>
    </sheetNames>
    <sheetDataSet>
      <sheetData sheetId="0"/>
      <sheetData sheetId="1"/>
      <sheetData sheetId="2">
        <row r="158">
          <cell r="D158">
            <v>23.5</v>
          </cell>
        </row>
        <row r="168">
          <cell r="D168">
            <v>12660</v>
          </cell>
        </row>
        <row r="174">
          <cell r="D174">
            <v>4416.4399999999996</v>
          </cell>
        </row>
        <row r="178">
          <cell r="D178">
            <v>37</v>
          </cell>
        </row>
        <row r="181">
          <cell r="D181">
            <v>1513</v>
          </cell>
        </row>
        <row r="201">
          <cell r="D201">
            <v>1282449.75</v>
          </cell>
        </row>
        <row r="231">
          <cell r="D231">
            <v>3353.76</v>
          </cell>
        </row>
        <row r="241">
          <cell r="D241">
            <v>970</v>
          </cell>
        </row>
        <row r="247">
          <cell r="D247">
            <v>0</v>
          </cell>
        </row>
        <row r="251">
          <cell r="D251">
            <v>50</v>
          </cell>
        </row>
        <row r="280">
          <cell r="D280">
            <v>7142081</v>
          </cell>
        </row>
        <row r="286">
          <cell r="D286">
            <v>779000</v>
          </cell>
        </row>
        <row r="309">
          <cell r="D309">
            <v>0</v>
          </cell>
        </row>
        <row r="495">
          <cell r="D495">
            <v>0</v>
          </cell>
        </row>
        <row r="504">
          <cell r="D504">
            <v>0</v>
          </cell>
        </row>
      </sheetData>
      <sheetData sheetId="3"/>
      <sheetData sheetId="4">
        <row r="49">
          <cell r="H49">
            <v>972478.6</v>
          </cell>
        </row>
        <row r="61">
          <cell r="H61">
            <v>298792.62</v>
          </cell>
        </row>
        <row r="96">
          <cell r="H96">
            <v>303484.73</v>
          </cell>
        </row>
        <row r="131">
          <cell r="H131">
            <v>317485.21999999997</v>
          </cell>
        </row>
      </sheetData>
      <sheetData sheetId="5"/>
      <sheetData sheetId="6"/>
      <sheetData sheetId="7"/>
      <sheetData sheetId="8"/>
      <sheetData sheetId="9"/>
      <sheetData sheetId="10">
        <row r="40">
          <cell r="E40">
            <v>10932000</v>
          </cell>
        </row>
        <row r="41">
          <cell r="E41">
            <v>2484720</v>
          </cell>
        </row>
        <row r="42">
          <cell r="E42">
            <v>11385480</v>
          </cell>
        </row>
        <row r="43">
          <cell r="E43">
            <v>646800</v>
          </cell>
        </row>
        <row r="44">
          <cell r="E44">
            <v>6271000</v>
          </cell>
        </row>
        <row r="45">
          <cell r="E45">
            <v>2200000</v>
          </cell>
        </row>
        <row r="46">
          <cell r="E46">
            <v>314000</v>
          </cell>
        </row>
        <row r="47">
          <cell r="E47">
            <v>96500</v>
          </cell>
        </row>
        <row r="48">
          <cell r="E48">
            <v>10515500</v>
          </cell>
        </row>
        <row r="49">
          <cell r="E49">
            <v>2274000</v>
          </cell>
        </row>
        <row r="74">
          <cell r="B74">
            <v>11062000</v>
          </cell>
        </row>
        <row r="75">
          <cell r="B75">
            <v>2484720</v>
          </cell>
        </row>
        <row r="76">
          <cell r="B76">
            <v>11385480</v>
          </cell>
        </row>
        <row r="77">
          <cell r="B77">
            <v>676800</v>
          </cell>
        </row>
        <row r="78">
          <cell r="B78">
            <v>6081000</v>
          </cell>
        </row>
        <row r="79">
          <cell r="B79">
            <v>2230000</v>
          </cell>
        </row>
        <row r="80">
          <cell r="B80">
            <v>314000</v>
          </cell>
        </row>
        <row r="81">
          <cell r="B81">
            <v>96500</v>
          </cell>
        </row>
        <row r="82">
          <cell r="B82">
            <v>10515500</v>
          </cell>
        </row>
        <row r="83">
          <cell r="B83">
            <v>2274000</v>
          </cell>
        </row>
        <row r="108">
          <cell r="E108">
            <v>10932000</v>
          </cell>
        </row>
        <row r="109">
          <cell r="E109">
            <v>2484720</v>
          </cell>
        </row>
        <row r="110">
          <cell r="E110">
            <v>11380480</v>
          </cell>
        </row>
        <row r="111">
          <cell r="E111">
            <v>646800</v>
          </cell>
        </row>
        <row r="112">
          <cell r="E112">
            <v>6276000</v>
          </cell>
        </row>
        <row r="113">
          <cell r="E113">
            <v>2200000</v>
          </cell>
        </row>
        <row r="114">
          <cell r="E114">
            <v>314000</v>
          </cell>
        </row>
        <row r="115">
          <cell r="E115">
            <v>96500</v>
          </cell>
        </row>
        <row r="116">
          <cell r="E116">
            <v>10515500</v>
          </cell>
        </row>
        <row r="117">
          <cell r="E117">
            <v>2274000</v>
          </cell>
        </row>
        <row r="142">
          <cell r="E142">
            <v>10948500</v>
          </cell>
        </row>
        <row r="143">
          <cell r="E143">
            <v>2484720</v>
          </cell>
        </row>
        <row r="144">
          <cell r="E144">
            <v>11317480</v>
          </cell>
        </row>
        <row r="145">
          <cell r="E145">
            <v>646800</v>
          </cell>
        </row>
        <row r="146">
          <cell r="E146">
            <v>6312500</v>
          </cell>
        </row>
        <row r="147">
          <cell r="E147">
            <v>2210000</v>
          </cell>
        </row>
        <row r="148">
          <cell r="E148">
            <v>314000</v>
          </cell>
        </row>
        <row r="149">
          <cell r="E149">
            <v>96500</v>
          </cell>
        </row>
        <row r="150">
          <cell r="E150">
            <v>10097112.27</v>
          </cell>
        </row>
        <row r="151">
          <cell r="E151">
            <v>2692387.73</v>
          </cell>
        </row>
        <row r="210">
          <cell r="E210">
            <v>10948500</v>
          </cell>
        </row>
        <row r="211">
          <cell r="E211">
            <v>2484720</v>
          </cell>
        </row>
        <row r="212">
          <cell r="E212">
            <v>11317480</v>
          </cell>
        </row>
        <row r="213">
          <cell r="E213">
            <v>646800</v>
          </cell>
        </row>
        <row r="214">
          <cell r="E214">
            <v>6392500</v>
          </cell>
        </row>
        <row r="215">
          <cell r="E215">
            <v>2210000</v>
          </cell>
        </row>
        <row r="216">
          <cell r="E216">
            <v>314000</v>
          </cell>
        </row>
        <row r="217">
          <cell r="E217">
            <v>96500</v>
          </cell>
        </row>
        <row r="218">
          <cell r="E218">
            <v>10097112.27</v>
          </cell>
        </row>
        <row r="219">
          <cell r="E219">
            <v>2612387.73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7"/>
  <sheetViews>
    <sheetView tabSelected="1" topLeftCell="A650" workbookViewId="0">
      <selection activeCell="E763" sqref="E763"/>
    </sheetView>
  </sheetViews>
  <sheetFormatPr defaultRowHeight="23.25"/>
  <cols>
    <col min="1" max="1" width="12.5" style="3" customWidth="1"/>
    <col min="2" max="3" width="11.625" style="3" customWidth="1"/>
    <col min="4" max="4" width="12.625" style="3" customWidth="1"/>
    <col min="5" max="5" width="26.125" style="2" customWidth="1"/>
    <col min="6" max="6" width="6.875" style="49" customWidth="1"/>
    <col min="7" max="7" width="12.625" style="50" customWidth="1"/>
    <col min="8" max="8" width="9" style="2"/>
    <col min="9" max="9" width="13.375" style="3" customWidth="1"/>
    <col min="10" max="16384" width="9" style="2"/>
  </cols>
  <sheetData>
    <row r="1" spans="1:9">
      <c r="A1" s="1" t="s">
        <v>0</v>
      </c>
      <c r="B1" s="1"/>
      <c r="C1" s="1"/>
      <c r="D1" s="1"/>
      <c r="E1" s="1"/>
      <c r="F1" s="1"/>
      <c r="G1" s="1"/>
    </row>
    <row r="2" spans="1:9">
      <c r="A2" s="1" t="s">
        <v>1</v>
      </c>
      <c r="B2" s="1"/>
      <c r="C2" s="1"/>
      <c r="D2" s="1"/>
      <c r="E2" s="1"/>
      <c r="F2" s="1"/>
      <c r="G2" s="1"/>
    </row>
    <row r="3" spans="1:9">
      <c r="A3" s="4" t="s">
        <v>2</v>
      </c>
      <c r="B3" s="4"/>
      <c r="C3" s="4"/>
      <c r="D3" s="4"/>
      <c r="E3" s="4"/>
      <c r="F3" s="4"/>
      <c r="G3" s="4"/>
    </row>
    <row r="4" spans="1:9">
      <c r="A4" s="5" t="s">
        <v>3</v>
      </c>
      <c r="B4" s="6"/>
      <c r="C4" s="6"/>
      <c r="D4" s="6"/>
      <c r="E4" s="7"/>
      <c r="F4" s="8"/>
      <c r="G4" s="9"/>
    </row>
    <row r="5" spans="1:9" s="14" customFormat="1" ht="21">
      <c r="A5" s="10" t="s">
        <v>4</v>
      </c>
      <c r="B5" s="10" t="s">
        <v>5</v>
      </c>
      <c r="C5" s="10" t="s">
        <v>6</v>
      </c>
      <c r="D5" s="10" t="s">
        <v>7</v>
      </c>
      <c r="E5" s="11" t="s">
        <v>8</v>
      </c>
      <c r="F5" s="12" t="s">
        <v>9</v>
      </c>
      <c r="G5" s="13" t="s">
        <v>10</v>
      </c>
      <c r="I5" s="15"/>
    </row>
    <row r="6" spans="1:9" s="14" customFormat="1" ht="21">
      <c r="A6" s="16" t="s">
        <v>11</v>
      </c>
      <c r="B6" s="16" t="s">
        <v>12</v>
      </c>
      <c r="C6" s="16" t="s">
        <v>11</v>
      </c>
      <c r="D6" s="16" t="s">
        <v>11</v>
      </c>
      <c r="E6" s="17"/>
      <c r="F6" s="12"/>
      <c r="G6" s="13" t="s">
        <v>13</v>
      </c>
      <c r="I6" s="15"/>
    </row>
    <row r="7" spans="1:9" s="14" customFormat="1" ht="21">
      <c r="A7" s="18"/>
      <c r="B7" s="19" t="s">
        <v>14</v>
      </c>
      <c r="C7" s="18"/>
      <c r="D7" s="18"/>
      <c r="E7" s="20"/>
      <c r="F7" s="21"/>
      <c r="G7" s="22" t="s">
        <v>11</v>
      </c>
      <c r="I7" s="15"/>
    </row>
    <row r="8" spans="1:9">
      <c r="A8" s="23"/>
      <c r="B8" s="23"/>
      <c r="C8" s="23"/>
      <c r="D8" s="23">
        <v>23097922.25</v>
      </c>
      <c r="E8" s="24" t="s">
        <v>15</v>
      </c>
      <c r="F8" s="25"/>
      <c r="G8" s="26">
        <v>23097922.25</v>
      </c>
    </row>
    <row r="9" spans="1:9">
      <c r="A9" s="27"/>
      <c r="B9" s="27"/>
      <c r="C9" s="27"/>
      <c r="D9" s="27"/>
      <c r="E9" s="28" t="s">
        <v>16</v>
      </c>
      <c r="F9" s="29"/>
      <c r="G9" s="30"/>
    </row>
    <row r="10" spans="1:9">
      <c r="A10" s="27">
        <v>245120</v>
      </c>
      <c r="B10" s="27">
        <v>0</v>
      </c>
      <c r="C10" s="27">
        <f>SUM(A10:B10)</f>
        <v>245120</v>
      </c>
      <c r="D10" s="27">
        <f>G10</f>
        <v>330</v>
      </c>
      <c r="E10" s="28" t="s">
        <v>17</v>
      </c>
      <c r="F10" s="29" t="s">
        <v>18</v>
      </c>
      <c r="G10" s="30">
        <v>330</v>
      </c>
    </row>
    <row r="11" spans="1:9">
      <c r="A11" s="27">
        <v>404550</v>
      </c>
      <c r="B11" s="27">
        <v>0</v>
      </c>
      <c r="C11" s="27">
        <f t="shared" ref="C11:C17" si="0">SUM(A11:B11)</f>
        <v>404550</v>
      </c>
      <c r="D11" s="27">
        <f t="shared" ref="D11:D28" si="1">G11</f>
        <v>10940</v>
      </c>
      <c r="E11" s="28" t="s">
        <v>19</v>
      </c>
      <c r="F11" s="29" t="s">
        <v>20</v>
      </c>
      <c r="G11" s="30">
        <v>10940</v>
      </c>
    </row>
    <row r="12" spans="1:9">
      <c r="A12" s="27">
        <v>133000</v>
      </c>
      <c r="B12" s="27">
        <v>0</v>
      </c>
      <c r="C12" s="27">
        <f t="shared" si="0"/>
        <v>133000</v>
      </c>
      <c r="D12" s="27">
        <f t="shared" si="1"/>
        <v>0</v>
      </c>
      <c r="E12" s="28" t="s">
        <v>21</v>
      </c>
      <c r="F12" s="29" t="s">
        <v>22</v>
      </c>
      <c r="G12" s="30">
        <v>0</v>
      </c>
    </row>
    <row r="13" spans="1:9">
      <c r="A13" s="27">
        <v>0</v>
      </c>
      <c r="B13" s="27">
        <v>0</v>
      </c>
      <c r="C13" s="27">
        <f t="shared" si="0"/>
        <v>0</v>
      </c>
      <c r="D13" s="27">
        <f t="shared" si="1"/>
        <v>0</v>
      </c>
      <c r="E13" s="28" t="s">
        <v>23</v>
      </c>
      <c r="F13" s="29" t="s">
        <v>24</v>
      </c>
      <c r="G13" s="30">
        <v>0</v>
      </c>
    </row>
    <row r="14" spans="1:9">
      <c r="A14" s="27">
        <v>10000</v>
      </c>
      <c r="B14" s="27">
        <v>0</v>
      </c>
      <c r="C14" s="27">
        <f t="shared" si="0"/>
        <v>10000</v>
      </c>
      <c r="D14" s="27">
        <f t="shared" si="1"/>
        <v>330</v>
      </c>
      <c r="E14" s="28" t="s">
        <v>25</v>
      </c>
      <c r="F14" s="29" t="s">
        <v>26</v>
      </c>
      <c r="G14" s="30">
        <v>330</v>
      </c>
    </row>
    <row r="15" spans="1:9">
      <c r="A15" s="27">
        <v>1000</v>
      </c>
      <c r="B15" s="27">
        <v>0</v>
      </c>
      <c r="C15" s="27">
        <f t="shared" si="0"/>
        <v>1000</v>
      </c>
      <c r="D15" s="27">
        <f t="shared" si="1"/>
        <v>0</v>
      </c>
      <c r="E15" s="28" t="s">
        <v>27</v>
      </c>
      <c r="F15" s="29" t="s">
        <v>28</v>
      </c>
      <c r="G15" s="30">
        <v>0</v>
      </c>
    </row>
    <row r="16" spans="1:9">
      <c r="A16" s="27">
        <v>16206330</v>
      </c>
      <c r="B16" s="27">
        <v>0</v>
      </c>
      <c r="C16" s="27">
        <f t="shared" si="0"/>
        <v>16206330</v>
      </c>
      <c r="D16" s="27">
        <f t="shared" si="1"/>
        <v>12280.83</v>
      </c>
      <c r="E16" s="28" t="s">
        <v>29</v>
      </c>
      <c r="F16" s="29" t="s">
        <v>30</v>
      </c>
      <c r="G16" s="30">
        <v>12280.83</v>
      </c>
    </row>
    <row r="17" spans="1:7">
      <c r="A17" s="27">
        <v>30120000</v>
      </c>
      <c r="B17" s="27">
        <v>0</v>
      </c>
      <c r="C17" s="27">
        <f t="shared" si="0"/>
        <v>30120000</v>
      </c>
      <c r="D17" s="27">
        <f t="shared" si="1"/>
        <v>10802052</v>
      </c>
      <c r="E17" s="28" t="s">
        <v>31</v>
      </c>
      <c r="F17" s="29" t="s">
        <v>32</v>
      </c>
      <c r="G17" s="30">
        <f>4449622+6352430</f>
        <v>10802052</v>
      </c>
    </row>
    <row r="18" spans="1:7">
      <c r="A18" s="27"/>
      <c r="B18" s="27"/>
      <c r="C18" s="27"/>
      <c r="D18" s="27">
        <f t="shared" si="1"/>
        <v>24105</v>
      </c>
      <c r="E18" s="28" t="s">
        <v>33</v>
      </c>
      <c r="F18" s="29"/>
      <c r="G18" s="30">
        <v>24105</v>
      </c>
    </row>
    <row r="19" spans="1:7">
      <c r="A19" s="27"/>
      <c r="B19" s="27"/>
      <c r="C19" s="27"/>
      <c r="D19" s="27">
        <f t="shared" si="1"/>
        <v>0</v>
      </c>
      <c r="E19" s="28" t="s">
        <v>34</v>
      </c>
      <c r="F19" s="29"/>
      <c r="G19" s="30"/>
    </row>
    <row r="20" spans="1:7">
      <c r="A20" s="27"/>
      <c r="B20" s="27"/>
      <c r="C20" s="27"/>
      <c r="D20" s="27">
        <f t="shared" si="1"/>
        <v>106.8</v>
      </c>
      <c r="E20" s="28" t="s">
        <v>35</v>
      </c>
      <c r="F20" s="29"/>
      <c r="G20" s="30">
        <v>106.8</v>
      </c>
    </row>
    <row r="21" spans="1:7">
      <c r="A21" s="27"/>
      <c r="B21" s="27"/>
      <c r="C21" s="27"/>
      <c r="D21" s="27">
        <f t="shared" si="1"/>
        <v>1763.37</v>
      </c>
      <c r="E21" s="28" t="s">
        <v>36</v>
      </c>
      <c r="F21" s="29"/>
      <c r="G21" s="30">
        <v>1763.37</v>
      </c>
    </row>
    <row r="22" spans="1:7">
      <c r="A22" s="27"/>
      <c r="B22" s="27"/>
      <c r="C22" s="27"/>
      <c r="D22" s="27">
        <f t="shared" si="1"/>
        <v>0</v>
      </c>
      <c r="E22" s="28" t="s">
        <v>37</v>
      </c>
      <c r="F22" s="29"/>
      <c r="G22" s="30"/>
    </row>
    <row r="23" spans="1:7">
      <c r="A23" s="27"/>
      <c r="B23" s="27"/>
      <c r="C23" s="27"/>
      <c r="D23" s="27">
        <f t="shared" si="1"/>
        <v>1391.2</v>
      </c>
      <c r="E23" s="28" t="s">
        <v>38</v>
      </c>
      <c r="F23" s="29"/>
      <c r="G23" s="30">
        <v>1391.2</v>
      </c>
    </row>
    <row r="24" spans="1:7">
      <c r="A24" s="27"/>
      <c r="B24" s="27"/>
      <c r="C24" s="27"/>
      <c r="D24" s="27">
        <f t="shared" si="1"/>
        <v>0</v>
      </c>
      <c r="E24" s="28" t="s">
        <v>39</v>
      </c>
      <c r="F24" s="29"/>
      <c r="G24" s="30"/>
    </row>
    <row r="25" spans="1:7">
      <c r="A25" s="27"/>
      <c r="B25" s="27"/>
      <c r="C25" s="27"/>
      <c r="D25" s="27">
        <f t="shared" si="1"/>
        <v>0</v>
      </c>
      <c r="E25" s="28" t="s">
        <v>40</v>
      </c>
      <c r="F25" s="29"/>
      <c r="G25" s="30"/>
    </row>
    <row r="26" spans="1:7">
      <c r="A26" s="27"/>
      <c r="B26" s="27"/>
      <c r="C26" s="27"/>
      <c r="D26" s="27">
        <f t="shared" si="1"/>
        <v>7304</v>
      </c>
      <c r="E26" s="28" t="s">
        <v>41</v>
      </c>
      <c r="F26" s="29"/>
      <c r="G26" s="30">
        <v>7304</v>
      </c>
    </row>
    <row r="27" spans="1:7">
      <c r="A27" s="27"/>
      <c r="B27" s="27"/>
      <c r="C27" s="27"/>
      <c r="D27" s="27">
        <f t="shared" si="1"/>
        <v>260666.5</v>
      </c>
      <c r="E27" s="28" t="s">
        <v>42</v>
      </c>
      <c r="F27" s="29"/>
      <c r="G27" s="30">
        <v>260666.5</v>
      </c>
    </row>
    <row r="28" spans="1:7">
      <c r="A28" s="27"/>
      <c r="B28" s="27"/>
      <c r="C28" s="27"/>
      <c r="D28" s="27">
        <f t="shared" si="1"/>
        <v>134400</v>
      </c>
      <c r="E28" s="28" t="s">
        <v>43</v>
      </c>
      <c r="F28" s="29"/>
      <c r="G28" s="30">
        <v>134400</v>
      </c>
    </row>
    <row r="29" spans="1:7">
      <c r="A29" s="27"/>
      <c r="B29" s="27"/>
      <c r="C29" s="27"/>
      <c r="D29" s="27"/>
      <c r="E29" s="28"/>
      <c r="F29" s="29"/>
      <c r="G29" s="30"/>
    </row>
    <row r="30" spans="1:7">
      <c r="A30" s="27"/>
      <c r="B30" s="27"/>
      <c r="C30" s="27"/>
      <c r="D30" s="27"/>
      <c r="E30" s="28"/>
      <c r="F30" s="29"/>
      <c r="G30" s="30"/>
    </row>
    <row r="31" spans="1:7">
      <c r="A31" s="27"/>
      <c r="B31" s="27"/>
      <c r="C31" s="27"/>
      <c r="D31" s="27"/>
      <c r="E31" s="28"/>
      <c r="F31" s="29"/>
      <c r="G31" s="30"/>
    </row>
    <row r="32" spans="1:7">
      <c r="A32" s="27"/>
      <c r="B32" s="27"/>
      <c r="C32" s="27"/>
      <c r="D32" s="27"/>
      <c r="E32" s="28"/>
      <c r="F32" s="29"/>
      <c r="G32" s="30"/>
    </row>
    <row r="33" spans="1:7">
      <c r="A33" s="27"/>
      <c r="B33" s="27"/>
      <c r="C33" s="27"/>
      <c r="D33" s="27"/>
      <c r="E33" s="28"/>
      <c r="F33" s="29"/>
      <c r="G33" s="30"/>
    </row>
    <row r="34" spans="1:7">
      <c r="A34" s="27"/>
      <c r="B34" s="27"/>
      <c r="C34" s="27"/>
      <c r="D34" s="27"/>
      <c r="E34" s="28"/>
      <c r="F34" s="29"/>
      <c r="G34" s="30"/>
    </row>
    <row r="35" spans="1:7">
      <c r="A35" s="27"/>
      <c r="B35" s="27"/>
      <c r="C35" s="27"/>
      <c r="D35" s="27"/>
      <c r="E35" s="28"/>
      <c r="F35" s="29"/>
      <c r="G35" s="30"/>
    </row>
    <row r="36" spans="1:7">
      <c r="A36" s="31"/>
      <c r="B36" s="31"/>
      <c r="C36" s="31"/>
      <c r="D36" s="31"/>
      <c r="E36" s="32"/>
      <c r="F36" s="33"/>
      <c r="G36" s="34"/>
    </row>
    <row r="37" spans="1:7" ht="24" thickBot="1">
      <c r="A37" s="35">
        <f>SUM(A10:A36)</f>
        <v>47120000</v>
      </c>
      <c r="B37" s="35">
        <f t="shared" ref="B37:D37" si="2">SUM(B10:B36)</f>
        <v>0</v>
      </c>
      <c r="C37" s="35">
        <f t="shared" si="2"/>
        <v>47120000</v>
      </c>
      <c r="D37" s="35">
        <f t="shared" si="2"/>
        <v>11255669.699999999</v>
      </c>
      <c r="E37" s="36" t="s">
        <v>44</v>
      </c>
      <c r="F37" s="37"/>
      <c r="G37" s="38">
        <f>SUM(G10:G36)</f>
        <v>11255669.699999999</v>
      </c>
    </row>
    <row r="38" spans="1:7" ht="24" thickTop="1">
      <c r="A38" s="39"/>
      <c r="B38" s="39"/>
      <c r="C38" s="39"/>
      <c r="D38" s="39"/>
      <c r="E38" s="40"/>
      <c r="F38" s="41"/>
      <c r="G38" s="42"/>
    </row>
    <row r="39" spans="1:7">
      <c r="A39" s="39"/>
      <c r="B39" s="39"/>
      <c r="C39" s="39"/>
      <c r="D39" s="39"/>
      <c r="E39" s="40"/>
      <c r="F39" s="41"/>
      <c r="G39" s="42"/>
    </row>
    <row r="40" spans="1:7">
      <c r="A40" s="39"/>
      <c r="B40" s="39"/>
      <c r="C40" s="39"/>
      <c r="D40" s="39"/>
      <c r="E40" s="40"/>
      <c r="F40" s="41"/>
      <c r="G40" s="42"/>
    </row>
    <row r="41" spans="1:7">
      <c r="A41" s="39"/>
      <c r="B41" s="39"/>
      <c r="C41" s="39"/>
      <c r="D41" s="39"/>
      <c r="E41" s="40"/>
      <c r="F41" s="41"/>
      <c r="G41" s="42"/>
    </row>
    <row r="42" spans="1:7">
      <c r="A42" s="39"/>
      <c r="B42" s="39"/>
      <c r="C42" s="39"/>
      <c r="D42" s="39"/>
      <c r="E42" s="40"/>
      <c r="F42" s="41"/>
      <c r="G42" s="42"/>
    </row>
    <row r="43" spans="1:7">
      <c r="A43" s="39"/>
      <c r="B43" s="39"/>
      <c r="C43" s="39"/>
      <c r="D43" s="39"/>
      <c r="E43" s="40"/>
      <c r="F43" s="41"/>
      <c r="G43" s="42"/>
    </row>
    <row r="44" spans="1:7">
      <c r="A44" s="39"/>
      <c r="B44" s="39"/>
      <c r="C44" s="39"/>
      <c r="D44" s="39"/>
      <c r="E44" s="40"/>
      <c r="F44" s="41"/>
      <c r="G44" s="42"/>
    </row>
    <row r="45" spans="1:7">
      <c r="A45" s="39"/>
      <c r="B45" s="39"/>
      <c r="C45" s="39"/>
      <c r="D45" s="39"/>
      <c r="E45" s="40"/>
      <c r="F45" s="41"/>
      <c r="G45" s="42"/>
    </row>
    <row r="46" spans="1:7">
      <c r="A46" s="39"/>
      <c r="B46" s="39"/>
      <c r="C46" s="39"/>
      <c r="D46" s="39"/>
      <c r="E46" s="40"/>
      <c r="F46" s="41"/>
      <c r="G46" s="42"/>
    </row>
    <row r="47" spans="1:7">
      <c r="A47" s="39"/>
      <c r="B47" s="39"/>
      <c r="C47" s="39"/>
      <c r="D47" s="39"/>
      <c r="E47" s="40"/>
      <c r="F47" s="41"/>
      <c r="G47" s="42"/>
    </row>
    <row r="48" spans="1:7">
      <c r="A48" s="39"/>
      <c r="B48" s="39"/>
      <c r="C48" s="39"/>
      <c r="D48" s="39"/>
      <c r="E48" s="40"/>
      <c r="F48" s="41"/>
      <c r="G48" s="42"/>
    </row>
    <row r="49" spans="1:7">
      <c r="A49" s="39"/>
      <c r="B49" s="39"/>
      <c r="C49" s="39"/>
      <c r="D49" s="39"/>
      <c r="E49" s="40"/>
      <c r="F49" s="41"/>
      <c r="G49" s="42"/>
    </row>
    <row r="50" spans="1:7">
      <c r="A50" s="39"/>
      <c r="B50" s="39"/>
      <c r="C50" s="39"/>
      <c r="D50" s="39"/>
      <c r="E50" s="40"/>
      <c r="F50" s="41"/>
      <c r="G50" s="42"/>
    </row>
    <row r="51" spans="1:7">
      <c r="A51" s="39"/>
      <c r="B51" s="39"/>
      <c r="C51" s="39"/>
      <c r="D51" s="39"/>
      <c r="E51" s="40"/>
      <c r="F51" s="41"/>
      <c r="G51" s="42"/>
    </row>
    <row r="52" spans="1:7">
      <c r="A52" s="39"/>
      <c r="B52" s="39"/>
      <c r="C52" s="39"/>
      <c r="D52" s="39"/>
      <c r="E52" s="40"/>
      <c r="F52" s="41"/>
      <c r="G52" s="42"/>
    </row>
    <row r="53" spans="1:7">
      <c r="A53" s="39"/>
      <c r="B53" s="39"/>
      <c r="C53" s="39"/>
      <c r="D53" s="39"/>
      <c r="E53" s="40"/>
      <c r="F53" s="41"/>
      <c r="G53" s="42"/>
    </row>
    <row r="54" spans="1:7">
      <c r="A54" s="39"/>
      <c r="B54" s="39"/>
      <c r="C54" s="39"/>
      <c r="D54" s="39"/>
      <c r="E54" s="40"/>
      <c r="F54" s="41"/>
      <c r="G54" s="42"/>
    </row>
    <row r="55" spans="1:7">
      <c r="A55" s="39"/>
      <c r="B55" s="39"/>
      <c r="C55" s="39"/>
      <c r="D55" s="39"/>
      <c r="E55" s="40"/>
      <c r="F55" s="41"/>
      <c r="G55" s="42"/>
    </row>
    <row r="56" spans="1:7">
      <c r="A56" s="39"/>
      <c r="B56" s="39"/>
      <c r="C56" s="39"/>
      <c r="D56" s="39"/>
      <c r="E56" s="40"/>
      <c r="F56" s="41"/>
      <c r="G56" s="42"/>
    </row>
    <row r="57" spans="1:7">
      <c r="A57" s="39"/>
      <c r="B57" s="39"/>
      <c r="C57" s="39"/>
      <c r="D57" s="39"/>
      <c r="E57" s="40"/>
      <c r="F57" s="41"/>
      <c r="G57" s="42"/>
    </row>
    <row r="58" spans="1:7">
      <c r="A58" s="39"/>
      <c r="B58" s="39"/>
      <c r="C58" s="39"/>
      <c r="D58" s="39"/>
      <c r="E58" s="40"/>
      <c r="F58" s="41"/>
      <c r="G58" s="42"/>
    </row>
    <row r="59" spans="1:7">
      <c r="A59" s="39"/>
      <c r="B59" s="39"/>
      <c r="C59" s="39"/>
      <c r="D59" s="39"/>
      <c r="E59" s="40"/>
      <c r="F59" s="41"/>
      <c r="G59" s="42"/>
    </row>
    <row r="60" spans="1:7">
      <c r="A60" s="39"/>
      <c r="B60" s="39"/>
      <c r="C60" s="39"/>
      <c r="D60" s="39"/>
      <c r="E60" s="40"/>
      <c r="F60" s="41"/>
      <c r="G60" s="42"/>
    </row>
    <row r="61" spans="1:7">
      <c r="A61" s="39"/>
      <c r="B61" s="39"/>
      <c r="C61" s="39"/>
      <c r="D61" s="39"/>
      <c r="E61" s="40"/>
      <c r="F61" s="41"/>
      <c r="G61" s="42"/>
    </row>
    <row r="62" spans="1:7">
      <c r="A62" s="39"/>
      <c r="B62" s="39"/>
      <c r="C62" s="39"/>
      <c r="D62" s="39"/>
      <c r="E62" s="40"/>
      <c r="F62" s="41"/>
      <c r="G62" s="42"/>
    </row>
    <row r="63" spans="1:7">
      <c r="A63" s="39"/>
      <c r="B63" s="39"/>
      <c r="C63" s="39"/>
      <c r="D63" s="39"/>
      <c r="E63" s="40"/>
      <c r="F63" s="41"/>
      <c r="G63" s="42"/>
    </row>
    <row r="64" spans="1:7">
      <c r="A64" s="39"/>
      <c r="B64" s="39"/>
      <c r="C64" s="39"/>
      <c r="D64" s="39"/>
      <c r="E64" s="40"/>
      <c r="F64" s="41"/>
      <c r="G64" s="42"/>
    </row>
    <row r="65" spans="1:7">
      <c r="A65" s="39"/>
      <c r="B65" s="39"/>
      <c r="C65" s="39"/>
      <c r="D65" s="39"/>
      <c r="E65" s="40"/>
      <c r="F65" s="41"/>
      <c r="G65" s="42"/>
    </row>
    <row r="66" spans="1:7">
      <c r="A66" s="39"/>
      <c r="B66" s="39"/>
      <c r="C66" s="39"/>
      <c r="D66" s="39"/>
      <c r="E66" s="40"/>
      <c r="F66" s="41"/>
      <c r="G66" s="42"/>
    </row>
    <row r="67" spans="1:7">
      <c r="A67" s="39"/>
      <c r="B67" s="39"/>
      <c r="C67" s="39"/>
      <c r="D67" s="39"/>
      <c r="E67" s="40"/>
      <c r="F67" s="41"/>
      <c r="G67" s="42"/>
    </row>
    <row r="68" spans="1:7">
      <c r="A68" s="39"/>
      <c r="B68" s="39"/>
      <c r="C68" s="39"/>
      <c r="D68" s="39"/>
      <c r="E68" s="40"/>
      <c r="F68" s="41"/>
      <c r="G68" s="42"/>
    </row>
    <row r="69" spans="1:7">
      <c r="A69" s="39"/>
      <c r="B69" s="39"/>
      <c r="C69" s="39"/>
      <c r="D69" s="39"/>
      <c r="E69" s="40"/>
      <c r="F69" s="41"/>
      <c r="G69" s="42"/>
    </row>
    <row r="70" spans="1:7">
      <c r="A70" s="39"/>
      <c r="B70" s="39"/>
      <c r="C70" s="39"/>
      <c r="D70" s="39"/>
      <c r="E70" s="40"/>
      <c r="F70" s="41"/>
      <c r="G70" s="42"/>
    </row>
    <row r="71" spans="1:7">
      <c r="A71" s="39"/>
      <c r="B71" s="39"/>
      <c r="C71" s="39"/>
      <c r="D71" s="39"/>
      <c r="E71" s="40"/>
      <c r="F71" s="41"/>
      <c r="G71" s="42"/>
    </row>
    <row r="72" spans="1:7">
      <c r="A72" s="39"/>
      <c r="B72" s="39"/>
      <c r="C72" s="39"/>
      <c r="D72" s="39"/>
      <c r="E72" s="40"/>
      <c r="F72" s="41"/>
      <c r="G72" s="42"/>
    </row>
    <row r="73" spans="1:7">
      <c r="A73" s="39"/>
      <c r="B73" s="39"/>
      <c r="C73" s="39"/>
      <c r="D73" s="39"/>
      <c r="E73" s="40"/>
      <c r="F73" s="41"/>
      <c r="G73" s="42"/>
    </row>
    <row r="74" spans="1:7">
      <c r="A74" s="6" t="s">
        <v>3</v>
      </c>
      <c r="B74" s="6"/>
      <c r="C74" s="6"/>
      <c r="D74" s="6"/>
      <c r="E74" s="7"/>
      <c r="F74" s="8"/>
      <c r="G74" s="9"/>
    </row>
    <row r="75" spans="1:7">
      <c r="A75" s="16" t="s">
        <v>4</v>
      </c>
      <c r="B75" s="16" t="s">
        <v>5</v>
      </c>
      <c r="C75" s="16" t="s">
        <v>6</v>
      </c>
      <c r="D75" s="16" t="s">
        <v>7</v>
      </c>
      <c r="E75" s="11" t="s">
        <v>8</v>
      </c>
      <c r="F75" s="12" t="s">
        <v>9</v>
      </c>
      <c r="G75" s="13" t="s">
        <v>10</v>
      </c>
    </row>
    <row r="76" spans="1:7">
      <c r="A76" s="16" t="s">
        <v>11</v>
      </c>
      <c r="B76" s="16" t="s">
        <v>12</v>
      </c>
      <c r="C76" s="16" t="s">
        <v>11</v>
      </c>
      <c r="D76" s="16" t="s">
        <v>11</v>
      </c>
      <c r="E76" s="17"/>
      <c r="F76" s="12"/>
      <c r="G76" s="13" t="s">
        <v>13</v>
      </c>
    </row>
    <row r="77" spans="1:7">
      <c r="A77" s="18"/>
      <c r="B77" s="19" t="s">
        <v>14</v>
      </c>
      <c r="C77" s="18"/>
      <c r="D77" s="18"/>
      <c r="E77" s="20"/>
      <c r="F77" s="21"/>
      <c r="G77" s="22" t="s">
        <v>11</v>
      </c>
    </row>
    <row r="78" spans="1:7">
      <c r="A78" s="23"/>
      <c r="B78" s="23"/>
      <c r="C78" s="23"/>
      <c r="D78" s="23"/>
      <c r="E78" s="24" t="s">
        <v>45</v>
      </c>
      <c r="F78" s="25"/>
      <c r="G78" s="26"/>
    </row>
    <row r="79" spans="1:7">
      <c r="A79" s="27">
        <v>11062000</v>
      </c>
      <c r="B79" s="27"/>
      <c r="C79" s="27">
        <f>SUM(A79:B79)</f>
        <v>11062000</v>
      </c>
      <c r="D79" s="27">
        <f>G79</f>
        <v>906704</v>
      </c>
      <c r="E79" s="28" t="s">
        <v>46</v>
      </c>
      <c r="F79" s="29" t="s">
        <v>47</v>
      </c>
      <c r="G79" s="30">
        <f>772304+134400</f>
        <v>906704</v>
      </c>
    </row>
    <row r="80" spans="1:7">
      <c r="A80" s="27">
        <v>2484720</v>
      </c>
      <c r="B80" s="27"/>
      <c r="C80" s="27">
        <f t="shared" ref="C80:C88" si="3">SUM(A80:B80)</f>
        <v>2484720</v>
      </c>
      <c r="D80" s="27">
        <f t="shared" ref="D80:D93" si="4">G80</f>
        <v>207060</v>
      </c>
      <c r="E80" s="28" t="s">
        <v>48</v>
      </c>
      <c r="F80" s="29" t="s">
        <v>49</v>
      </c>
      <c r="G80" s="30">
        <v>207060</v>
      </c>
    </row>
    <row r="81" spans="1:9">
      <c r="A81" s="27">
        <v>11385480</v>
      </c>
      <c r="B81" s="27"/>
      <c r="C81" s="27">
        <f t="shared" si="3"/>
        <v>11385480</v>
      </c>
      <c r="D81" s="27">
        <f t="shared" si="4"/>
        <v>832615</v>
      </c>
      <c r="E81" s="28" t="s">
        <v>50</v>
      </c>
      <c r="F81" s="29" t="s">
        <v>51</v>
      </c>
      <c r="G81" s="30">
        <v>832615</v>
      </c>
      <c r="I81" s="3">
        <f>538775-539575</f>
        <v>-800</v>
      </c>
    </row>
    <row r="82" spans="1:9">
      <c r="A82" s="27">
        <v>676800</v>
      </c>
      <c r="B82" s="27"/>
      <c r="C82" s="27">
        <f t="shared" si="3"/>
        <v>676800</v>
      </c>
      <c r="D82" s="27">
        <f t="shared" si="4"/>
        <v>25000</v>
      </c>
      <c r="E82" s="28" t="s">
        <v>52</v>
      </c>
      <c r="F82" s="29" t="s">
        <v>53</v>
      </c>
      <c r="G82" s="30">
        <v>25000</v>
      </c>
      <c r="I82" s="3">
        <f>G82-47500</f>
        <v>-22500</v>
      </c>
    </row>
    <row r="83" spans="1:9">
      <c r="A83" s="27">
        <v>6081000</v>
      </c>
      <c r="B83" s="27"/>
      <c r="C83" s="27">
        <f t="shared" si="3"/>
        <v>6081000</v>
      </c>
      <c r="D83" s="27">
        <f t="shared" si="4"/>
        <v>18843.25</v>
      </c>
      <c r="E83" s="28" t="s">
        <v>54</v>
      </c>
      <c r="F83" s="29" t="s">
        <v>55</v>
      </c>
      <c r="G83" s="30">
        <v>18843.25</v>
      </c>
    </row>
    <row r="84" spans="1:9">
      <c r="A84" s="27">
        <v>2230000</v>
      </c>
      <c r="B84" s="27"/>
      <c r="C84" s="27">
        <f t="shared" si="3"/>
        <v>2230000</v>
      </c>
      <c r="D84" s="27">
        <f t="shared" si="4"/>
        <v>0</v>
      </c>
      <c r="E84" s="28" t="s">
        <v>56</v>
      </c>
      <c r="F84" s="29" t="s">
        <v>57</v>
      </c>
      <c r="G84" s="30">
        <v>0</v>
      </c>
    </row>
    <row r="85" spans="1:9">
      <c r="A85" s="27">
        <v>314000</v>
      </c>
      <c r="B85" s="27"/>
      <c r="C85" s="27">
        <f t="shared" si="3"/>
        <v>314000</v>
      </c>
      <c r="D85" s="27">
        <f t="shared" si="4"/>
        <v>17176.27</v>
      </c>
      <c r="E85" s="28" t="s">
        <v>58</v>
      </c>
      <c r="F85" s="29" t="s">
        <v>59</v>
      </c>
      <c r="G85" s="30">
        <v>17176.27</v>
      </c>
    </row>
    <row r="86" spans="1:9">
      <c r="A86" s="27">
        <v>96500</v>
      </c>
      <c r="B86" s="27"/>
      <c r="C86" s="27">
        <f t="shared" si="3"/>
        <v>96500</v>
      </c>
      <c r="D86" s="27">
        <f t="shared" si="4"/>
        <v>0</v>
      </c>
      <c r="E86" s="28" t="s">
        <v>60</v>
      </c>
      <c r="F86" s="29" t="s">
        <v>61</v>
      </c>
      <c r="G86" s="30">
        <v>0</v>
      </c>
    </row>
    <row r="87" spans="1:9">
      <c r="A87" s="27">
        <v>10515500</v>
      </c>
      <c r="B87" s="27"/>
      <c r="C87" s="27">
        <f t="shared" si="3"/>
        <v>10515500</v>
      </c>
      <c r="D87" s="27">
        <f t="shared" si="4"/>
        <v>0</v>
      </c>
      <c r="E87" s="28" t="s">
        <v>62</v>
      </c>
      <c r="F87" s="29" t="s">
        <v>63</v>
      </c>
      <c r="G87" s="30">
        <v>0</v>
      </c>
    </row>
    <row r="88" spans="1:9">
      <c r="A88" s="27">
        <v>2274000</v>
      </c>
      <c r="B88" s="27"/>
      <c r="C88" s="27">
        <f t="shared" si="3"/>
        <v>2274000</v>
      </c>
      <c r="D88" s="27">
        <f t="shared" si="4"/>
        <v>0</v>
      </c>
      <c r="E88" s="28" t="s">
        <v>64</v>
      </c>
      <c r="F88" s="29" t="s">
        <v>65</v>
      </c>
      <c r="G88" s="30">
        <v>0</v>
      </c>
    </row>
    <row r="89" spans="1:9">
      <c r="A89" s="27"/>
      <c r="B89" s="27"/>
      <c r="C89" s="27"/>
      <c r="D89" s="27">
        <f t="shared" si="4"/>
        <v>0</v>
      </c>
      <c r="E89" s="28" t="s">
        <v>66</v>
      </c>
      <c r="F89" s="29" t="s">
        <v>67</v>
      </c>
      <c r="G89" s="30">
        <v>0</v>
      </c>
    </row>
    <row r="90" spans="1:9">
      <c r="A90" s="27"/>
      <c r="B90" s="27"/>
      <c r="C90" s="27"/>
      <c r="D90" s="27">
        <f t="shared" si="4"/>
        <v>134400</v>
      </c>
      <c r="E90" s="28" t="s">
        <v>43</v>
      </c>
      <c r="F90" s="29" t="s">
        <v>68</v>
      </c>
      <c r="G90" s="30">
        <v>134400</v>
      </c>
      <c r="I90" s="3">
        <v>2744005.27</v>
      </c>
    </row>
    <row r="91" spans="1:9">
      <c r="A91" s="27"/>
      <c r="B91" s="27"/>
      <c r="C91" s="27"/>
      <c r="D91" s="27">
        <f t="shared" si="4"/>
        <v>164700</v>
      </c>
      <c r="E91" s="28" t="s">
        <v>69</v>
      </c>
      <c r="F91" s="29" t="s">
        <v>70</v>
      </c>
      <c r="G91" s="30">
        <f>164700</f>
        <v>164700</v>
      </c>
      <c r="I91" s="3">
        <v>-2609605.27</v>
      </c>
    </row>
    <row r="92" spans="1:9">
      <c r="A92" s="27"/>
      <c r="B92" s="27"/>
      <c r="C92" s="27"/>
      <c r="D92" s="27">
        <f t="shared" si="4"/>
        <v>437506.75</v>
      </c>
      <c r="E92" s="28" t="s">
        <v>71</v>
      </c>
      <c r="F92" s="29" t="s">
        <v>72</v>
      </c>
      <c r="G92" s="30">
        <f>3616.25+165920+7304+260666.5</f>
        <v>437506.75</v>
      </c>
      <c r="I92" s="3" t="s">
        <v>73</v>
      </c>
    </row>
    <row r="93" spans="1:9">
      <c r="A93" s="27"/>
      <c r="B93" s="27"/>
      <c r="C93" s="27"/>
      <c r="D93" s="27">
        <f t="shared" si="4"/>
        <v>0</v>
      </c>
      <c r="E93" s="28" t="s">
        <v>74</v>
      </c>
      <c r="F93" s="29"/>
      <c r="G93" s="30"/>
      <c r="I93" s="3">
        <f>SUM(I90:I92)</f>
        <v>134400</v>
      </c>
    </row>
    <row r="94" spans="1:9">
      <c r="A94" s="27"/>
      <c r="B94" s="27"/>
      <c r="C94" s="27"/>
      <c r="D94" s="27"/>
      <c r="E94" s="28"/>
      <c r="F94" s="29"/>
      <c r="G94" s="30"/>
    </row>
    <row r="95" spans="1:9">
      <c r="A95" s="27"/>
      <c r="B95" s="27"/>
      <c r="C95" s="27"/>
      <c r="D95" s="27"/>
      <c r="E95" s="28"/>
      <c r="F95" s="29"/>
      <c r="G95" s="30"/>
    </row>
    <row r="96" spans="1:9">
      <c r="A96" s="31"/>
      <c r="B96" s="31"/>
      <c r="C96" s="31"/>
      <c r="D96" s="31"/>
      <c r="E96" s="28"/>
      <c r="F96" s="33"/>
      <c r="G96" s="34"/>
    </row>
    <row r="97" spans="1:9">
      <c r="A97" s="43">
        <f>SUM(A79:A96)</f>
        <v>47120000</v>
      </c>
      <c r="B97" s="43">
        <f t="shared" ref="B97:C97" si="5">SUM(B79:B96)</f>
        <v>0</v>
      </c>
      <c r="C97" s="43">
        <f t="shared" si="5"/>
        <v>47120000</v>
      </c>
      <c r="D97" s="43">
        <f>SUM(D79:D96)</f>
        <v>2744005.27</v>
      </c>
      <c r="E97" s="44" t="s">
        <v>75</v>
      </c>
      <c r="F97" s="45"/>
      <c r="G97" s="46">
        <f>SUM(G79:G96)</f>
        <v>2744005.27</v>
      </c>
    </row>
    <row r="98" spans="1:9" s="14" customFormat="1" ht="21">
      <c r="A98" s="15"/>
      <c r="B98" s="15"/>
      <c r="C98" s="15"/>
      <c r="D98" s="23"/>
      <c r="E98" s="47" t="s">
        <v>76</v>
      </c>
      <c r="F98" s="48"/>
      <c r="G98" s="26"/>
      <c r="I98" s="15"/>
    </row>
    <row r="99" spans="1:9" s="14" customFormat="1" ht="21">
      <c r="A99" s="15"/>
      <c r="B99" s="15"/>
      <c r="C99" s="15"/>
      <c r="D99" s="27"/>
      <c r="E99" s="47" t="s">
        <v>77</v>
      </c>
      <c r="F99" s="48"/>
      <c r="G99" s="30"/>
      <c r="I99" s="15">
        <v>31609586.68</v>
      </c>
    </row>
    <row r="100" spans="1:9" s="14" customFormat="1" ht="21">
      <c r="A100" s="15"/>
      <c r="B100" s="15"/>
      <c r="C100" s="15"/>
      <c r="D100" s="31">
        <f>D37-D97</f>
        <v>8511664.4299999997</v>
      </c>
      <c r="E100" s="47" t="s">
        <v>78</v>
      </c>
      <c r="F100" s="48"/>
      <c r="G100" s="34">
        <f>G37-G97</f>
        <v>8511664.4299999997</v>
      </c>
      <c r="I100" s="15">
        <v>-31472138.09</v>
      </c>
    </row>
    <row r="101" spans="1:9" s="14" customFormat="1" ht="21.75" thickBot="1">
      <c r="A101" s="15"/>
      <c r="B101" s="15"/>
      <c r="C101" s="15"/>
      <c r="D101" s="35">
        <f>D8+D100</f>
        <v>31609586.68</v>
      </c>
      <c r="E101" s="47" t="s">
        <v>79</v>
      </c>
      <c r="F101" s="48"/>
      <c r="G101" s="38">
        <f>G8+G100</f>
        <v>31609586.68</v>
      </c>
      <c r="I101" s="15">
        <f>SUM(I99:I100)</f>
        <v>137448.58999999985</v>
      </c>
    </row>
    <row r="102" spans="1:9" ht="24" thickTop="1">
      <c r="I102" s="3">
        <v>-720</v>
      </c>
    </row>
    <row r="103" spans="1:9">
      <c r="I103" s="3">
        <f>SUM(I101:I102)</f>
        <v>136728.58999999985</v>
      </c>
    </row>
    <row r="104" spans="1:9">
      <c r="A104" s="51"/>
      <c r="B104" s="51"/>
      <c r="C104" s="51"/>
      <c r="D104" s="51"/>
      <c r="E104" s="52"/>
      <c r="F104" s="53"/>
      <c r="G104" s="51"/>
      <c r="H104" s="52"/>
      <c r="I104" s="3">
        <v>-18895289.640000001</v>
      </c>
    </row>
    <row r="105" spans="1:9">
      <c r="A105" s="51"/>
      <c r="B105" s="51"/>
      <c r="C105" s="51"/>
      <c r="D105" s="51"/>
      <c r="E105" s="52"/>
      <c r="F105" s="53"/>
      <c r="G105" s="51"/>
      <c r="H105" s="52"/>
      <c r="I105" s="3">
        <f>SUM(I103:I104)</f>
        <v>-18758561.050000001</v>
      </c>
    </row>
    <row r="106" spans="1:9">
      <c r="A106" s="51"/>
      <c r="B106" s="51"/>
      <c r="C106" s="51"/>
      <c r="D106" s="51"/>
      <c r="E106" s="52"/>
      <c r="F106" s="53"/>
      <c r="G106" s="54"/>
      <c r="H106" s="55"/>
    </row>
    <row r="107" spans="1:9">
      <c r="A107" s="56"/>
      <c r="B107" s="56"/>
      <c r="C107" s="56"/>
      <c r="D107" s="56"/>
      <c r="E107" s="57"/>
      <c r="F107" s="58"/>
      <c r="G107" s="56"/>
      <c r="H107" s="59"/>
    </row>
    <row r="108" spans="1:9">
      <c r="A108" s="56"/>
      <c r="B108" s="56"/>
      <c r="C108" s="56"/>
      <c r="D108" s="56"/>
      <c r="E108" s="57"/>
      <c r="F108" s="58"/>
      <c r="G108" s="56"/>
      <c r="H108" s="59"/>
    </row>
    <row r="109" spans="1:9">
      <c r="A109" s="56"/>
      <c r="B109" s="56"/>
      <c r="C109" s="56"/>
      <c r="D109" s="56"/>
      <c r="E109" s="57"/>
      <c r="F109" s="58"/>
      <c r="G109" s="56"/>
      <c r="H109" s="59"/>
    </row>
    <row r="111" spans="1:9">
      <c r="A111" s="1" t="s">
        <v>0</v>
      </c>
      <c r="B111" s="1"/>
      <c r="C111" s="1"/>
      <c r="D111" s="1"/>
      <c r="E111" s="1"/>
      <c r="F111" s="1"/>
      <c r="G111" s="1"/>
    </row>
    <row r="112" spans="1:9">
      <c r="A112" s="1" t="s">
        <v>1</v>
      </c>
      <c r="B112" s="1"/>
      <c r="C112" s="1"/>
      <c r="D112" s="1"/>
      <c r="E112" s="1"/>
      <c r="F112" s="1"/>
      <c r="G112" s="1"/>
    </row>
    <row r="113" spans="1:7">
      <c r="A113" s="4" t="s">
        <v>80</v>
      </c>
      <c r="B113" s="4"/>
      <c r="C113" s="4"/>
      <c r="D113" s="4"/>
      <c r="E113" s="4"/>
      <c r="F113" s="4"/>
      <c r="G113" s="4"/>
    </row>
    <row r="114" spans="1:7">
      <c r="A114" s="5" t="s">
        <v>3</v>
      </c>
      <c r="B114" s="6"/>
      <c r="C114" s="6"/>
      <c r="D114" s="6"/>
      <c r="E114" s="7"/>
      <c r="F114" s="8"/>
      <c r="G114" s="9"/>
    </row>
    <row r="115" spans="1:7">
      <c r="A115" s="10" t="s">
        <v>4</v>
      </c>
      <c r="B115" s="10" t="s">
        <v>5</v>
      </c>
      <c r="C115" s="10" t="s">
        <v>6</v>
      </c>
      <c r="D115" s="10" t="s">
        <v>7</v>
      </c>
      <c r="E115" s="11" t="s">
        <v>8</v>
      </c>
      <c r="F115" s="12" t="s">
        <v>9</v>
      </c>
      <c r="G115" s="13" t="s">
        <v>10</v>
      </c>
    </row>
    <row r="116" spans="1:7">
      <c r="A116" s="16" t="s">
        <v>11</v>
      </c>
      <c r="B116" s="16" t="s">
        <v>12</v>
      </c>
      <c r="C116" s="16" t="s">
        <v>11</v>
      </c>
      <c r="D116" s="16" t="s">
        <v>11</v>
      </c>
      <c r="E116" s="17"/>
      <c r="F116" s="12"/>
      <c r="G116" s="13" t="s">
        <v>13</v>
      </c>
    </row>
    <row r="117" spans="1:7">
      <c r="A117" s="18"/>
      <c r="B117" s="19" t="s">
        <v>14</v>
      </c>
      <c r="C117" s="18"/>
      <c r="D117" s="18"/>
      <c r="E117" s="20"/>
      <c r="F117" s="21"/>
      <c r="G117" s="22" t="s">
        <v>11</v>
      </c>
    </row>
    <row r="118" spans="1:7">
      <c r="A118" s="23"/>
      <c r="B118" s="23"/>
      <c r="C118" s="23"/>
      <c r="D118" s="23">
        <v>23097922.25</v>
      </c>
      <c r="E118" s="24" t="s">
        <v>15</v>
      </c>
      <c r="F118" s="25"/>
      <c r="G118" s="26">
        <f>G101</f>
        <v>31609586.68</v>
      </c>
    </row>
    <row r="119" spans="1:7">
      <c r="A119" s="27"/>
      <c r="B119" s="27"/>
      <c r="C119" s="27"/>
      <c r="D119" s="27"/>
      <c r="E119" s="28" t="s">
        <v>16</v>
      </c>
      <c r="F119" s="29"/>
      <c r="G119" s="30"/>
    </row>
    <row r="120" spans="1:7">
      <c r="A120" s="27">
        <v>245120</v>
      </c>
      <c r="B120" s="27">
        <v>0</v>
      </c>
      <c r="C120" s="27">
        <f>SUM(A120:B120)</f>
        <v>245120</v>
      </c>
      <c r="D120" s="27">
        <f t="shared" ref="D120:D138" si="6">G120+D10</f>
        <v>465.36</v>
      </c>
      <c r="E120" s="28" t="s">
        <v>17</v>
      </c>
      <c r="F120" s="29" t="s">
        <v>18</v>
      </c>
      <c r="G120" s="30">
        <v>135.36000000000001</v>
      </c>
    </row>
    <row r="121" spans="1:7">
      <c r="A121" s="27">
        <v>404550</v>
      </c>
      <c r="B121" s="27">
        <v>0</v>
      </c>
      <c r="C121" s="27">
        <f t="shared" ref="C121:C127" si="7">SUM(A121:B121)</f>
        <v>404550</v>
      </c>
      <c r="D121" s="27">
        <f t="shared" si="6"/>
        <v>31470</v>
      </c>
      <c r="E121" s="28" t="s">
        <v>19</v>
      </c>
      <c r="F121" s="29" t="s">
        <v>20</v>
      </c>
      <c r="G121" s="30">
        <v>20530</v>
      </c>
    </row>
    <row r="122" spans="1:7">
      <c r="A122" s="27">
        <v>133000</v>
      </c>
      <c r="B122" s="27">
        <v>0</v>
      </c>
      <c r="C122" s="27">
        <f t="shared" si="7"/>
        <v>133000</v>
      </c>
      <c r="D122" s="27">
        <f t="shared" si="6"/>
        <v>4273.97</v>
      </c>
      <c r="E122" s="28" t="s">
        <v>21</v>
      </c>
      <c r="F122" s="29" t="s">
        <v>22</v>
      </c>
      <c r="G122" s="30">
        <v>4273.97</v>
      </c>
    </row>
    <row r="123" spans="1:7">
      <c r="A123" s="27">
        <v>0</v>
      </c>
      <c r="B123" s="27">
        <v>0</v>
      </c>
      <c r="C123" s="27">
        <f t="shared" si="7"/>
        <v>0</v>
      </c>
      <c r="D123" s="27">
        <f t="shared" si="6"/>
        <v>0</v>
      </c>
      <c r="E123" s="28" t="s">
        <v>23</v>
      </c>
      <c r="F123" s="29" t="s">
        <v>24</v>
      </c>
      <c r="G123" s="30">
        <v>0</v>
      </c>
    </row>
    <row r="124" spans="1:7">
      <c r="A124" s="27">
        <v>10000</v>
      </c>
      <c r="B124" s="27">
        <v>0</v>
      </c>
      <c r="C124" s="27">
        <f t="shared" si="7"/>
        <v>10000</v>
      </c>
      <c r="D124" s="27">
        <f t="shared" si="6"/>
        <v>660</v>
      </c>
      <c r="E124" s="28" t="s">
        <v>25</v>
      </c>
      <c r="F124" s="29" t="s">
        <v>26</v>
      </c>
      <c r="G124" s="30">
        <v>330</v>
      </c>
    </row>
    <row r="125" spans="1:7">
      <c r="A125" s="27">
        <v>1000</v>
      </c>
      <c r="B125" s="27">
        <v>0</v>
      </c>
      <c r="C125" s="27">
        <f t="shared" si="7"/>
        <v>1000</v>
      </c>
      <c r="D125" s="27">
        <f t="shared" si="6"/>
        <v>0</v>
      </c>
      <c r="E125" s="28" t="s">
        <v>27</v>
      </c>
      <c r="F125" s="29" t="s">
        <v>28</v>
      </c>
      <c r="G125" s="30">
        <v>0</v>
      </c>
    </row>
    <row r="126" spans="1:7">
      <c r="A126" s="27">
        <v>16206330</v>
      </c>
      <c r="B126" s="27">
        <v>0</v>
      </c>
      <c r="C126" s="27">
        <f t="shared" si="7"/>
        <v>16206330</v>
      </c>
      <c r="D126" s="27">
        <f t="shared" si="6"/>
        <v>2633372.46</v>
      </c>
      <c r="E126" s="28" t="s">
        <v>29</v>
      </c>
      <c r="F126" s="29" t="s">
        <v>30</v>
      </c>
      <c r="G126" s="30">
        <v>2621091.63</v>
      </c>
    </row>
    <row r="127" spans="1:7">
      <c r="A127" s="27">
        <v>30120000</v>
      </c>
      <c r="B127" s="27">
        <v>0</v>
      </c>
      <c r="C127" s="27">
        <f t="shared" si="7"/>
        <v>30120000</v>
      </c>
      <c r="D127" s="27">
        <f t="shared" si="6"/>
        <v>10802052</v>
      </c>
      <c r="E127" s="28" t="s">
        <v>31</v>
      </c>
      <c r="F127" s="29" t="s">
        <v>32</v>
      </c>
      <c r="G127" s="30">
        <v>0</v>
      </c>
    </row>
    <row r="128" spans="1:7">
      <c r="A128" s="27"/>
      <c r="B128" s="27"/>
      <c r="C128" s="27"/>
      <c r="D128" s="27">
        <f t="shared" si="6"/>
        <v>30718</v>
      </c>
      <c r="E128" s="28" t="s">
        <v>33</v>
      </c>
      <c r="F128" s="29"/>
      <c r="G128" s="30">
        <v>6613</v>
      </c>
    </row>
    <row r="129" spans="1:7">
      <c r="A129" s="27"/>
      <c r="B129" s="27"/>
      <c r="C129" s="27"/>
      <c r="D129" s="27">
        <f t="shared" si="6"/>
        <v>0</v>
      </c>
      <c r="E129" s="28" t="s">
        <v>34</v>
      </c>
      <c r="F129" s="29"/>
      <c r="G129" s="30"/>
    </row>
    <row r="130" spans="1:7">
      <c r="A130" s="27"/>
      <c r="B130" s="27"/>
      <c r="C130" s="27"/>
      <c r="D130" s="27">
        <f t="shared" si="6"/>
        <v>153.12</v>
      </c>
      <c r="E130" s="28" t="s">
        <v>35</v>
      </c>
      <c r="F130" s="29"/>
      <c r="G130" s="30">
        <v>46.32</v>
      </c>
    </row>
    <row r="131" spans="1:7">
      <c r="A131" s="27"/>
      <c r="B131" s="27"/>
      <c r="C131" s="27"/>
      <c r="D131" s="27">
        <f t="shared" si="6"/>
        <v>8323.5999999999985</v>
      </c>
      <c r="E131" s="28" t="s">
        <v>36</v>
      </c>
      <c r="F131" s="29"/>
      <c r="G131" s="30">
        <v>6560.23</v>
      </c>
    </row>
    <row r="132" spans="1:7">
      <c r="A132" s="27"/>
      <c r="B132" s="27"/>
      <c r="C132" s="27"/>
      <c r="D132" s="27">
        <f t="shared" si="6"/>
        <v>20800</v>
      </c>
      <c r="E132" s="28" t="s">
        <v>37</v>
      </c>
      <c r="F132" s="29"/>
      <c r="G132" s="30">
        <v>20800</v>
      </c>
    </row>
    <row r="133" spans="1:7">
      <c r="A133" s="27"/>
      <c r="B133" s="27"/>
      <c r="C133" s="27"/>
      <c r="D133" s="27">
        <f t="shared" si="6"/>
        <v>1981.52</v>
      </c>
      <c r="E133" s="28" t="s">
        <v>38</v>
      </c>
      <c r="F133" s="29"/>
      <c r="G133" s="30">
        <v>590.32000000000005</v>
      </c>
    </row>
    <row r="134" spans="1:7">
      <c r="A134" s="27"/>
      <c r="B134" s="27"/>
      <c r="C134" s="27"/>
      <c r="D134" s="27">
        <f t="shared" si="6"/>
        <v>0</v>
      </c>
      <c r="E134" s="28" t="s">
        <v>39</v>
      </c>
      <c r="F134" s="29"/>
      <c r="G134" s="30">
        <v>0</v>
      </c>
    </row>
    <row r="135" spans="1:7">
      <c r="A135" s="27"/>
      <c r="B135" s="27"/>
      <c r="C135" s="27"/>
      <c r="D135" s="27">
        <f t="shared" si="6"/>
        <v>0</v>
      </c>
      <c r="E135" s="28" t="s">
        <v>40</v>
      </c>
      <c r="F135" s="29"/>
      <c r="G135" s="30">
        <v>0</v>
      </c>
    </row>
    <row r="136" spans="1:7">
      <c r="A136" s="27"/>
      <c r="B136" s="27"/>
      <c r="C136" s="27"/>
      <c r="D136" s="27">
        <f t="shared" si="6"/>
        <v>14608</v>
      </c>
      <c r="E136" s="28" t="s">
        <v>41</v>
      </c>
      <c r="F136" s="29"/>
      <c r="G136" s="30">
        <v>7304</v>
      </c>
    </row>
    <row r="137" spans="1:7">
      <c r="A137" s="27"/>
      <c r="B137" s="27"/>
      <c r="C137" s="27"/>
      <c r="D137" s="27">
        <f t="shared" si="6"/>
        <v>521501.75</v>
      </c>
      <c r="E137" s="28" t="s">
        <v>42</v>
      </c>
      <c r="F137" s="29"/>
      <c r="G137" s="30">
        <v>260835.25</v>
      </c>
    </row>
    <row r="138" spans="1:7">
      <c r="A138" s="27"/>
      <c r="B138" s="27"/>
      <c r="C138" s="27"/>
      <c r="D138" s="27">
        <f t="shared" si="6"/>
        <v>134400</v>
      </c>
      <c r="E138" s="28" t="s">
        <v>43</v>
      </c>
      <c r="F138" s="29"/>
      <c r="G138" s="30">
        <v>0</v>
      </c>
    </row>
    <row r="139" spans="1:7">
      <c r="A139" s="27"/>
      <c r="B139" s="27"/>
      <c r="C139" s="27"/>
      <c r="D139" s="27">
        <f>G139+D32</f>
        <v>2340</v>
      </c>
      <c r="E139" s="28" t="s">
        <v>81</v>
      </c>
      <c r="F139" s="29"/>
      <c r="G139" s="30">
        <v>2340</v>
      </c>
    </row>
    <row r="140" spans="1:7">
      <c r="A140" s="27"/>
      <c r="B140" s="27"/>
      <c r="C140" s="27"/>
      <c r="D140" s="27"/>
      <c r="E140" s="28"/>
      <c r="F140" s="29"/>
      <c r="G140" s="30"/>
    </row>
    <row r="141" spans="1:7">
      <c r="A141" s="27"/>
      <c r="B141" s="27"/>
      <c r="C141" s="27"/>
      <c r="D141" s="27"/>
      <c r="E141" s="28"/>
      <c r="F141" s="29"/>
      <c r="G141" s="30"/>
    </row>
    <row r="142" spans="1:7">
      <c r="A142" s="27"/>
      <c r="B142" s="27"/>
      <c r="C142" s="27"/>
      <c r="D142" s="27"/>
      <c r="E142" s="28"/>
      <c r="F142" s="29"/>
      <c r="G142" s="30"/>
    </row>
    <row r="143" spans="1:7">
      <c r="A143" s="27"/>
      <c r="B143" s="27"/>
      <c r="C143" s="27"/>
      <c r="D143" s="27"/>
      <c r="E143" s="28"/>
      <c r="F143" s="29"/>
      <c r="G143" s="30"/>
    </row>
    <row r="144" spans="1:7">
      <c r="A144" s="27"/>
      <c r="B144" s="27"/>
      <c r="C144" s="27"/>
      <c r="D144" s="27"/>
      <c r="E144" s="28"/>
      <c r="F144" s="29"/>
      <c r="G144" s="30"/>
    </row>
    <row r="145" spans="1:7">
      <c r="A145" s="31"/>
      <c r="B145" s="31"/>
      <c r="C145" s="31"/>
      <c r="D145" s="31"/>
      <c r="E145" s="32"/>
      <c r="F145" s="33"/>
      <c r="G145" s="34"/>
    </row>
    <row r="146" spans="1:7" ht="24" thickBot="1">
      <c r="A146" s="35">
        <f>SUM(A120:A145)</f>
        <v>47120000</v>
      </c>
      <c r="B146" s="35">
        <f t="shared" ref="B146:D146" si="8">SUM(B120:B145)</f>
        <v>0</v>
      </c>
      <c r="C146" s="35">
        <f t="shared" si="8"/>
        <v>47120000</v>
      </c>
      <c r="D146" s="35">
        <f t="shared" si="8"/>
        <v>14207119.779999997</v>
      </c>
      <c r="E146" s="36" t="s">
        <v>44</v>
      </c>
      <c r="F146" s="37"/>
      <c r="G146" s="38">
        <f>SUM(G120:G145)</f>
        <v>2951450.0799999996</v>
      </c>
    </row>
    <row r="147" spans="1:7" ht="24" thickTop="1">
      <c r="A147" s="39"/>
      <c r="B147" s="39"/>
      <c r="C147" s="39"/>
      <c r="D147" s="39"/>
      <c r="E147" s="40"/>
      <c r="F147" s="41"/>
      <c r="G147" s="42"/>
    </row>
    <row r="148" spans="1:7">
      <c r="A148" s="39"/>
      <c r="B148" s="39"/>
      <c r="C148" s="39"/>
      <c r="D148" s="39"/>
      <c r="E148" s="40"/>
      <c r="F148" s="41"/>
      <c r="G148" s="42"/>
    </row>
    <row r="149" spans="1:7">
      <c r="A149" s="39"/>
      <c r="B149" s="39"/>
      <c r="C149" s="39"/>
      <c r="D149" s="39"/>
      <c r="E149" s="40"/>
      <c r="F149" s="41"/>
      <c r="G149" s="42"/>
    </row>
    <row r="150" spans="1:7">
      <c r="A150" s="39"/>
      <c r="B150" s="39"/>
      <c r="C150" s="39"/>
      <c r="D150" s="39"/>
      <c r="E150" s="40"/>
      <c r="F150" s="41"/>
      <c r="G150" s="42"/>
    </row>
    <row r="151" spans="1:7">
      <c r="A151" s="39"/>
      <c r="B151" s="39"/>
      <c r="C151" s="39"/>
      <c r="D151" s="39"/>
      <c r="E151" s="40"/>
      <c r="F151" s="41"/>
      <c r="G151" s="42"/>
    </row>
    <row r="152" spans="1:7">
      <c r="A152" s="39"/>
      <c r="B152" s="39"/>
      <c r="C152" s="39"/>
      <c r="D152" s="39"/>
      <c r="E152" s="40"/>
      <c r="F152" s="41"/>
      <c r="G152" s="42"/>
    </row>
    <row r="153" spans="1:7">
      <c r="A153" s="39"/>
      <c r="B153" s="39"/>
      <c r="C153" s="39"/>
      <c r="D153" s="39"/>
      <c r="E153" s="40"/>
      <c r="F153" s="41"/>
      <c r="G153" s="42"/>
    </row>
    <row r="154" spans="1:7">
      <c r="A154" s="39"/>
      <c r="B154" s="39"/>
      <c r="C154" s="39"/>
      <c r="D154" s="39"/>
      <c r="E154" s="40"/>
      <c r="F154" s="41"/>
      <c r="G154" s="42"/>
    </row>
    <row r="155" spans="1:7">
      <c r="A155" s="39"/>
      <c r="B155" s="39"/>
      <c r="C155" s="39"/>
      <c r="D155" s="39"/>
      <c r="E155" s="40"/>
      <c r="F155" s="41"/>
      <c r="G155" s="42"/>
    </row>
    <row r="156" spans="1:7">
      <c r="A156" s="39"/>
      <c r="B156" s="39"/>
      <c r="C156" s="39"/>
      <c r="D156" s="39"/>
      <c r="E156" s="40"/>
      <c r="F156" s="41"/>
      <c r="G156" s="42"/>
    </row>
    <row r="157" spans="1:7">
      <c r="A157" s="39"/>
      <c r="B157" s="39"/>
      <c r="C157" s="39"/>
      <c r="D157" s="39"/>
      <c r="E157" s="40"/>
      <c r="F157" s="41"/>
      <c r="G157" s="42"/>
    </row>
    <row r="158" spans="1:7">
      <c r="A158" s="39"/>
      <c r="B158" s="39"/>
      <c r="C158" s="39"/>
      <c r="D158" s="39"/>
      <c r="E158" s="40"/>
      <c r="F158" s="41"/>
      <c r="G158" s="42"/>
    </row>
    <row r="159" spans="1:7">
      <c r="A159" s="39"/>
      <c r="B159" s="39"/>
      <c r="C159" s="39"/>
      <c r="D159" s="39"/>
      <c r="E159" s="40"/>
      <c r="F159" s="41"/>
      <c r="G159" s="42"/>
    </row>
    <row r="160" spans="1:7">
      <c r="A160" s="39"/>
      <c r="B160" s="39"/>
      <c r="C160" s="39"/>
      <c r="D160" s="39"/>
      <c r="E160" s="40"/>
      <c r="F160" s="41"/>
      <c r="G160" s="42"/>
    </row>
    <row r="161" spans="1:7">
      <c r="A161" s="39"/>
      <c r="B161" s="39"/>
      <c r="C161" s="39"/>
      <c r="D161" s="39"/>
      <c r="E161" s="40"/>
      <c r="F161" s="41"/>
      <c r="G161" s="42"/>
    </row>
    <row r="162" spans="1:7">
      <c r="A162" s="39"/>
      <c r="B162" s="39"/>
      <c r="C162" s="39"/>
      <c r="D162" s="39"/>
      <c r="E162" s="40"/>
      <c r="F162" s="41"/>
      <c r="G162" s="42"/>
    </row>
    <row r="163" spans="1:7">
      <c r="A163" s="39"/>
      <c r="B163" s="39"/>
      <c r="C163" s="39"/>
      <c r="D163" s="39"/>
      <c r="E163" s="40"/>
      <c r="F163" s="41"/>
      <c r="G163" s="42"/>
    </row>
    <row r="164" spans="1:7">
      <c r="A164" s="39"/>
      <c r="B164" s="39"/>
      <c r="C164" s="39"/>
      <c r="D164" s="39"/>
      <c r="E164" s="40"/>
      <c r="F164" s="41"/>
      <c r="G164" s="42"/>
    </row>
    <row r="165" spans="1:7">
      <c r="A165" s="39"/>
      <c r="B165" s="39"/>
      <c r="C165" s="39"/>
      <c r="D165" s="39"/>
      <c r="E165" s="40"/>
      <c r="F165" s="41"/>
      <c r="G165" s="42"/>
    </row>
    <row r="166" spans="1:7">
      <c r="A166" s="39"/>
      <c r="B166" s="39"/>
      <c r="C166" s="39"/>
      <c r="D166" s="39"/>
      <c r="E166" s="40"/>
      <c r="F166" s="41"/>
      <c r="G166" s="42"/>
    </row>
    <row r="167" spans="1:7">
      <c r="A167" s="39"/>
      <c r="B167" s="39"/>
      <c r="C167" s="39"/>
      <c r="D167" s="39"/>
      <c r="E167" s="40"/>
      <c r="F167" s="41"/>
      <c r="G167" s="42"/>
    </row>
    <row r="168" spans="1:7">
      <c r="A168" s="39"/>
      <c r="B168" s="39"/>
      <c r="C168" s="39"/>
      <c r="D168" s="39"/>
      <c r="E168" s="40"/>
      <c r="F168" s="41"/>
      <c r="G168" s="42"/>
    </row>
    <row r="169" spans="1:7">
      <c r="A169" s="39"/>
      <c r="B169" s="39"/>
      <c r="C169" s="39"/>
      <c r="D169" s="39"/>
      <c r="E169" s="40"/>
      <c r="F169" s="41"/>
      <c r="G169" s="42"/>
    </row>
    <row r="170" spans="1:7">
      <c r="A170" s="39"/>
      <c r="B170" s="39"/>
      <c r="C170" s="39"/>
      <c r="D170" s="39"/>
      <c r="E170" s="40"/>
      <c r="F170" s="41"/>
      <c r="G170" s="42"/>
    </row>
    <row r="171" spans="1:7">
      <c r="A171" s="39"/>
      <c r="B171" s="39"/>
      <c r="C171" s="39"/>
      <c r="D171" s="39"/>
      <c r="E171" s="40"/>
      <c r="F171" s="41"/>
      <c r="G171" s="42"/>
    </row>
    <row r="172" spans="1:7">
      <c r="A172" s="39"/>
      <c r="B172" s="39"/>
      <c r="C172" s="39"/>
      <c r="D172" s="39"/>
      <c r="E172" s="40"/>
      <c r="F172" s="41"/>
      <c r="G172" s="42"/>
    </row>
    <row r="173" spans="1:7">
      <c r="A173" s="39"/>
      <c r="B173" s="39"/>
      <c r="C173" s="39"/>
      <c r="D173" s="39"/>
      <c r="E173" s="40"/>
      <c r="F173" s="41"/>
      <c r="G173" s="42"/>
    </row>
    <row r="174" spans="1:7">
      <c r="A174" s="39"/>
      <c r="B174" s="39"/>
      <c r="C174" s="39"/>
      <c r="D174" s="39"/>
      <c r="E174" s="40"/>
      <c r="F174" s="41"/>
      <c r="G174" s="42"/>
    </row>
    <row r="175" spans="1:7">
      <c r="A175" s="39"/>
      <c r="B175" s="39"/>
      <c r="C175" s="39"/>
      <c r="D175" s="39"/>
      <c r="E175" s="40"/>
      <c r="F175" s="41"/>
      <c r="G175" s="42"/>
    </row>
    <row r="176" spans="1:7">
      <c r="A176" s="39"/>
      <c r="B176" s="39"/>
      <c r="C176" s="39"/>
      <c r="D176" s="39"/>
      <c r="E176" s="40"/>
      <c r="F176" s="41"/>
      <c r="G176" s="42"/>
    </row>
    <row r="177" spans="1:7">
      <c r="A177" s="39"/>
      <c r="B177" s="39"/>
      <c r="C177" s="39"/>
      <c r="D177" s="39"/>
      <c r="E177" s="40"/>
      <c r="F177" s="41"/>
      <c r="G177" s="42"/>
    </row>
    <row r="178" spans="1:7">
      <c r="A178" s="39"/>
      <c r="B178" s="39"/>
      <c r="C178" s="39"/>
      <c r="D178" s="39"/>
      <c r="E178" s="40"/>
      <c r="F178" s="41"/>
      <c r="G178" s="42"/>
    </row>
    <row r="179" spans="1:7">
      <c r="A179" s="39"/>
      <c r="B179" s="39"/>
      <c r="C179" s="39"/>
      <c r="D179" s="39"/>
      <c r="E179" s="40"/>
      <c r="F179" s="41"/>
      <c r="G179" s="42"/>
    </row>
    <row r="180" spans="1:7">
      <c r="A180" s="39"/>
      <c r="B180" s="39"/>
      <c r="C180" s="39"/>
      <c r="D180" s="39"/>
      <c r="E180" s="40"/>
      <c r="F180" s="41"/>
      <c r="G180" s="42"/>
    </row>
    <row r="181" spans="1:7">
      <c r="A181" s="39"/>
      <c r="B181" s="39"/>
      <c r="C181" s="39"/>
      <c r="D181" s="39"/>
      <c r="E181" s="40"/>
      <c r="F181" s="41"/>
      <c r="G181" s="42"/>
    </row>
    <row r="182" spans="1:7">
      <c r="A182" s="39"/>
      <c r="B182" s="39"/>
      <c r="C182" s="39"/>
      <c r="D182" s="39"/>
      <c r="E182" s="40"/>
      <c r="F182" s="41"/>
      <c r="G182" s="42"/>
    </row>
    <row r="183" spans="1:7">
      <c r="A183" s="6" t="s">
        <v>3</v>
      </c>
      <c r="B183" s="6"/>
      <c r="C183" s="6"/>
      <c r="D183" s="6"/>
      <c r="E183" s="7"/>
      <c r="F183" s="8"/>
      <c r="G183" s="9"/>
    </row>
    <row r="184" spans="1:7">
      <c r="A184" s="16" t="s">
        <v>4</v>
      </c>
      <c r="B184" s="16" t="s">
        <v>5</v>
      </c>
      <c r="C184" s="16" t="s">
        <v>6</v>
      </c>
      <c r="D184" s="16" t="s">
        <v>7</v>
      </c>
      <c r="E184" s="11" t="s">
        <v>8</v>
      </c>
      <c r="F184" s="12" t="s">
        <v>9</v>
      </c>
      <c r="G184" s="13" t="s">
        <v>10</v>
      </c>
    </row>
    <row r="185" spans="1:7">
      <c r="A185" s="16" t="s">
        <v>11</v>
      </c>
      <c r="B185" s="16" t="s">
        <v>12</v>
      </c>
      <c r="C185" s="16" t="s">
        <v>11</v>
      </c>
      <c r="D185" s="16" t="s">
        <v>11</v>
      </c>
      <c r="E185" s="17"/>
      <c r="F185" s="12"/>
      <c r="G185" s="13" t="s">
        <v>13</v>
      </c>
    </row>
    <row r="186" spans="1:7">
      <c r="A186" s="18"/>
      <c r="B186" s="19" t="s">
        <v>14</v>
      </c>
      <c r="C186" s="18"/>
      <c r="D186" s="18"/>
      <c r="E186" s="20"/>
      <c r="F186" s="21"/>
      <c r="G186" s="22" t="s">
        <v>11</v>
      </c>
    </row>
    <row r="187" spans="1:7">
      <c r="A187" s="23"/>
      <c r="B187" s="23"/>
      <c r="C187" s="23"/>
      <c r="D187" s="23"/>
      <c r="E187" s="24" t="s">
        <v>45</v>
      </c>
      <c r="F187" s="25"/>
      <c r="G187" s="26"/>
    </row>
    <row r="188" spans="1:7">
      <c r="A188" s="27">
        <f>[1]โอนงบประมาณ!E40</f>
        <v>10932000</v>
      </c>
      <c r="B188" s="27"/>
      <c r="C188" s="27">
        <f>SUM(A188:B188)</f>
        <v>10932000</v>
      </c>
      <c r="D188" s="27">
        <f t="shared" ref="D188:D202" si="9">G188+D79</f>
        <v>1543342</v>
      </c>
      <c r="E188" s="28" t="s">
        <v>46</v>
      </c>
      <c r="F188" s="29" t="s">
        <v>47</v>
      </c>
      <c r="G188" s="30">
        <v>636638</v>
      </c>
    </row>
    <row r="189" spans="1:7">
      <c r="A189" s="27">
        <f>[1]โอนงบประมาณ!E41</f>
        <v>2484720</v>
      </c>
      <c r="B189" s="27"/>
      <c r="C189" s="27">
        <f t="shared" ref="C189:C197" si="10">SUM(A189:B189)</f>
        <v>2484720</v>
      </c>
      <c r="D189" s="27">
        <f t="shared" si="9"/>
        <v>414120</v>
      </c>
      <c r="E189" s="28" t="s">
        <v>48</v>
      </c>
      <c r="F189" s="29" t="s">
        <v>49</v>
      </c>
      <c r="G189" s="30">
        <v>207060</v>
      </c>
    </row>
    <row r="190" spans="1:7">
      <c r="A190" s="27">
        <f>[1]โอนงบประมาณ!E42</f>
        <v>11385480</v>
      </c>
      <c r="B190" s="27"/>
      <c r="C190" s="27">
        <f t="shared" si="10"/>
        <v>11385480</v>
      </c>
      <c r="D190" s="27">
        <f t="shared" si="9"/>
        <v>1681570</v>
      </c>
      <c r="E190" s="28" t="s">
        <v>50</v>
      </c>
      <c r="F190" s="29" t="s">
        <v>51</v>
      </c>
      <c r="G190" s="30">
        <v>848955</v>
      </c>
    </row>
    <row r="191" spans="1:7">
      <c r="A191" s="27">
        <f>[1]โอนงบประมาณ!E43</f>
        <v>646800</v>
      </c>
      <c r="B191" s="27"/>
      <c r="C191" s="27">
        <f t="shared" si="10"/>
        <v>646800</v>
      </c>
      <c r="D191" s="27">
        <f t="shared" si="9"/>
        <v>50000</v>
      </c>
      <c r="E191" s="28" t="s">
        <v>52</v>
      </c>
      <c r="F191" s="29" t="s">
        <v>53</v>
      </c>
      <c r="G191" s="30">
        <v>25000</v>
      </c>
    </row>
    <row r="192" spans="1:7">
      <c r="A192" s="27">
        <f>[1]โอนงบประมาณ!E44</f>
        <v>6271000</v>
      </c>
      <c r="B192" s="27"/>
      <c r="C192" s="27">
        <f t="shared" si="10"/>
        <v>6271000</v>
      </c>
      <c r="D192" s="27">
        <f t="shared" si="9"/>
        <v>589504.25</v>
      </c>
      <c r="E192" s="28" t="s">
        <v>54</v>
      </c>
      <c r="F192" s="29" t="s">
        <v>55</v>
      </c>
      <c r="G192" s="30">
        <v>570661</v>
      </c>
    </row>
    <row r="193" spans="1:7">
      <c r="A193" s="27">
        <f>[1]โอนงบประมาณ!E45</f>
        <v>2200000</v>
      </c>
      <c r="B193" s="27"/>
      <c r="C193" s="27">
        <f t="shared" si="10"/>
        <v>2200000</v>
      </c>
      <c r="D193" s="27">
        <f t="shared" si="9"/>
        <v>42937.35</v>
      </c>
      <c r="E193" s="28" t="s">
        <v>56</v>
      </c>
      <c r="F193" s="29" t="s">
        <v>57</v>
      </c>
      <c r="G193" s="30">
        <v>42937.35</v>
      </c>
    </row>
    <row r="194" spans="1:7">
      <c r="A194" s="27">
        <f>[1]โอนงบประมาณ!E46</f>
        <v>314000</v>
      </c>
      <c r="B194" s="27"/>
      <c r="C194" s="27">
        <f t="shared" si="10"/>
        <v>314000</v>
      </c>
      <c r="D194" s="27">
        <f t="shared" si="9"/>
        <v>36772.9</v>
      </c>
      <c r="E194" s="28" t="s">
        <v>58</v>
      </c>
      <c r="F194" s="29" t="s">
        <v>59</v>
      </c>
      <c r="G194" s="30">
        <v>19596.63</v>
      </c>
    </row>
    <row r="195" spans="1:7">
      <c r="A195" s="27">
        <f>[1]โอนงบประมาณ!E47</f>
        <v>96500</v>
      </c>
      <c r="B195" s="27"/>
      <c r="C195" s="27">
        <f t="shared" si="10"/>
        <v>96500</v>
      </c>
      <c r="D195" s="27">
        <f t="shared" si="9"/>
        <v>50000</v>
      </c>
      <c r="E195" s="28" t="s">
        <v>60</v>
      </c>
      <c r="F195" s="29" t="s">
        <v>61</v>
      </c>
      <c r="G195" s="30">
        <v>50000</v>
      </c>
    </row>
    <row r="196" spans="1:7">
      <c r="A196" s="27">
        <f>[1]โอนงบประมาณ!E48</f>
        <v>10515500</v>
      </c>
      <c r="B196" s="27"/>
      <c r="C196" s="27">
        <f t="shared" si="10"/>
        <v>10515500</v>
      </c>
      <c r="D196" s="27">
        <f t="shared" si="9"/>
        <v>0</v>
      </c>
      <c r="E196" s="28" t="s">
        <v>62</v>
      </c>
      <c r="F196" s="29" t="s">
        <v>63</v>
      </c>
      <c r="G196" s="30">
        <v>0</v>
      </c>
    </row>
    <row r="197" spans="1:7">
      <c r="A197" s="27">
        <f>[1]โอนงบประมาณ!E49</f>
        <v>2274000</v>
      </c>
      <c r="B197" s="27"/>
      <c r="C197" s="27">
        <f t="shared" si="10"/>
        <v>2274000</v>
      </c>
      <c r="D197" s="27">
        <f t="shared" si="9"/>
        <v>445000</v>
      </c>
      <c r="E197" s="28" t="s">
        <v>64</v>
      </c>
      <c r="F197" s="29" t="s">
        <v>65</v>
      </c>
      <c r="G197" s="30">
        <v>445000</v>
      </c>
    </row>
    <row r="198" spans="1:7">
      <c r="A198" s="27"/>
      <c r="B198" s="27"/>
      <c r="C198" s="27"/>
      <c r="D198" s="27">
        <f t="shared" si="9"/>
        <v>0</v>
      </c>
      <c r="E198" s="28" t="s">
        <v>66</v>
      </c>
      <c r="F198" s="29" t="s">
        <v>67</v>
      </c>
      <c r="G198" s="30">
        <v>0</v>
      </c>
    </row>
    <row r="199" spans="1:7">
      <c r="A199" s="27"/>
      <c r="B199" s="27"/>
      <c r="C199" s="27"/>
      <c r="D199" s="27">
        <f t="shared" si="9"/>
        <v>394184</v>
      </c>
      <c r="E199" s="28" t="s">
        <v>43</v>
      </c>
      <c r="F199" s="29" t="s">
        <v>68</v>
      </c>
      <c r="G199" s="30">
        <v>259784</v>
      </c>
    </row>
    <row r="200" spans="1:7">
      <c r="A200" s="27"/>
      <c r="B200" s="27"/>
      <c r="C200" s="27"/>
      <c r="D200" s="27">
        <f t="shared" si="9"/>
        <v>1137178.6000000001</v>
      </c>
      <c r="E200" s="28" t="s">
        <v>69</v>
      </c>
      <c r="F200" s="29" t="s">
        <v>70</v>
      </c>
      <c r="G200" s="30">
        <f>'[1]หมายเหตุ 2,4 (2)'!H49</f>
        <v>972478.6</v>
      </c>
    </row>
    <row r="201" spans="1:7">
      <c r="A201" s="27"/>
      <c r="B201" s="27"/>
      <c r="C201" s="27"/>
      <c r="D201" s="27">
        <f t="shared" si="9"/>
        <v>736299.37</v>
      </c>
      <c r="E201" s="28" t="s">
        <v>71</v>
      </c>
      <c r="F201" s="29" t="s">
        <v>72</v>
      </c>
      <c r="G201" s="30">
        <f>'[1]หมายเหตุ 2,4 (2)'!H61</f>
        <v>298792.62</v>
      </c>
    </row>
    <row r="202" spans="1:7">
      <c r="A202" s="27"/>
      <c r="B202" s="27"/>
      <c r="C202" s="27"/>
      <c r="D202" s="27">
        <f t="shared" si="9"/>
        <v>0</v>
      </c>
      <c r="E202" s="28" t="s">
        <v>74</v>
      </c>
      <c r="F202" s="29"/>
      <c r="G202" s="30"/>
    </row>
    <row r="203" spans="1:7">
      <c r="A203" s="27"/>
      <c r="B203" s="27"/>
      <c r="C203" s="27"/>
      <c r="D203" s="27"/>
      <c r="E203" s="28"/>
      <c r="F203" s="29"/>
      <c r="G203" s="30"/>
    </row>
    <row r="204" spans="1:7">
      <c r="A204" s="27"/>
      <c r="B204" s="27"/>
      <c r="C204" s="27"/>
      <c r="D204" s="27"/>
      <c r="E204" s="28"/>
      <c r="F204" s="29"/>
      <c r="G204" s="30"/>
    </row>
    <row r="205" spans="1:7">
      <c r="A205" s="27"/>
      <c r="B205" s="27"/>
      <c r="C205" s="27"/>
      <c r="D205" s="27"/>
      <c r="E205" s="28"/>
      <c r="F205" s="29"/>
      <c r="G205" s="30"/>
    </row>
    <row r="206" spans="1:7">
      <c r="A206" s="31"/>
      <c r="B206" s="31"/>
      <c r="C206" s="31"/>
      <c r="D206" s="31"/>
      <c r="E206" s="28"/>
      <c r="F206" s="33"/>
      <c r="G206" s="34"/>
    </row>
    <row r="207" spans="1:7">
      <c r="A207" s="43">
        <f>SUM(A188:A206)</f>
        <v>47120000</v>
      </c>
      <c r="B207" s="43">
        <f t="shared" ref="B207:C207" si="11">SUM(B188:B206)</f>
        <v>0</v>
      </c>
      <c r="C207" s="43">
        <f t="shared" si="11"/>
        <v>47120000</v>
      </c>
      <c r="D207" s="43">
        <f>SUM(D188:D206)</f>
        <v>7120908.4699999997</v>
      </c>
      <c r="E207" s="44" t="s">
        <v>75</v>
      </c>
      <c r="F207" s="45"/>
      <c r="G207" s="46">
        <f>SUM(G188:G206)</f>
        <v>4376903.2</v>
      </c>
    </row>
    <row r="208" spans="1:7">
      <c r="A208" s="15"/>
      <c r="B208" s="15"/>
      <c r="C208" s="15"/>
      <c r="D208" s="23"/>
      <c r="E208" s="47" t="s">
        <v>76</v>
      </c>
      <c r="F208" s="48"/>
      <c r="G208" s="26"/>
    </row>
    <row r="209" spans="1:7">
      <c r="A209" s="15"/>
      <c r="B209" s="15"/>
      <c r="C209" s="15"/>
      <c r="D209" s="27"/>
      <c r="E209" s="47" t="s">
        <v>77</v>
      </c>
      <c r="F209" s="48"/>
      <c r="G209" s="30"/>
    </row>
    <row r="210" spans="1:7">
      <c r="A210" s="15"/>
      <c r="B210" s="15"/>
      <c r="C210" s="15"/>
      <c r="D210" s="31">
        <f>D146-D207</f>
        <v>7086211.3099999977</v>
      </c>
      <c r="E210" s="47" t="s">
        <v>78</v>
      </c>
      <c r="F210" s="48"/>
      <c r="G210" s="34">
        <f>G146-G207</f>
        <v>-1425453.1200000006</v>
      </c>
    </row>
    <row r="211" spans="1:7" ht="24" thickBot="1">
      <c r="A211" s="15"/>
      <c r="B211" s="15"/>
      <c r="C211" s="15"/>
      <c r="D211" s="35">
        <f>D118+D210</f>
        <v>30184133.559999999</v>
      </c>
      <c r="E211" s="47" t="s">
        <v>79</v>
      </c>
      <c r="F211" s="48"/>
      <c r="G211" s="38">
        <f>G118+G210</f>
        <v>30184133.559999999</v>
      </c>
    </row>
    <row r="212" spans="1:7" ht="24" thickTop="1"/>
    <row r="214" spans="1:7">
      <c r="A214" s="51"/>
      <c r="B214" s="51"/>
      <c r="C214" s="51"/>
      <c r="D214" s="51"/>
      <c r="E214" s="52"/>
      <c r="F214" s="53"/>
      <c r="G214" s="51"/>
    </row>
    <row r="215" spans="1:7">
      <c r="A215" s="51"/>
      <c r="B215" s="51"/>
      <c r="C215" s="51"/>
      <c r="D215" s="51"/>
      <c r="E215" s="52"/>
      <c r="F215" s="53"/>
      <c r="G215" s="51"/>
    </row>
    <row r="216" spans="1:7">
      <c r="A216" s="51"/>
      <c r="B216" s="51"/>
      <c r="C216" s="51"/>
      <c r="D216" s="51"/>
      <c r="E216" s="52"/>
      <c r="F216" s="53"/>
      <c r="G216" s="54"/>
    </row>
    <row r="217" spans="1:7">
      <c r="A217" s="56"/>
      <c r="B217" s="56"/>
      <c r="C217" s="56"/>
      <c r="D217" s="56"/>
      <c r="E217" s="57"/>
      <c r="F217" s="58"/>
      <c r="G217" s="56"/>
    </row>
    <row r="218" spans="1:7">
      <c r="A218" s="56"/>
      <c r="B218" s="56"/>
      <c r="C218" s="56"/>
      <c r="D218" s="56"/>
      <c r="E218" s="57"/>
      <c r="F218" s="58"/>
      <c r="G218" s="56"/>
    </row>
    <row r="219" spans="1:7">
      <c r="A219" s="1" t="s">
        <v>0</v>
      </c>
      <c r="B219" s="1"/>
      <c r="C219" s="1"/>
      <c r="D219" s="1"/>
      <c r="E219" s="1"/>
      <c r="F219" s="1"/>
      <c r="G219" s="1"/>
    </row>
    <row r="220" spans="1:7">
      <c r="A220" s="1" t="s">
        <v>1</v>
      </c>
      <c r="B220" s="1"/>
      <c r="C220" s="1"/>
      <c r="D220" s="1"/>
      <c r="E220" s="1"/>
      <c r="F220" s="1"/>
      <c r="G220" s="1"/>
    </row>
    <row r="221" spans="1:7">
      <c r="A221" s="4" t="s">
        <v>82</v>
      </c>
      <c r="B221" s="4"/>
      <c r="C221" s="4"/>
      <c r="D221" s="4"/>
      <c r="E221" s="4"/>
      <c r="F221" s="4"/>
      <c r="G221" s="4"/>
    </row>
    <row r="222" spans="1:7">
      <c r="A222" s="5" t="s">
        <v>3</v>
      </c>
      <c r="B222" s="6"/>
      <c r="C222" s="6"/>
      <c r="D222" s="6"/>
      <c r="E222" s="7"/>
      <c r="F222" s="8"/>
      <c r="G222" s="9"/>
    </row>
    <row r="223" spans="1:7">
      <c r="A223" s="10" t="s">
        <v>4</v>
      </c>
      <c r="B223" s="10" t="s">
        <v>5</v>
      </c>
      <c r="C223" s="10" t="s">
        <v>6</v>
      </c>
      <c r="D223" s="10" t="s">
        <v>7</v>
      </c>
      <c r="E223" s="11" t="s">
        <v>8</v>
      </c>
      <c r="F223" s="12" t="s">
        <v>9</v>
      </c>
      <c r="G223" s="13" t="s">
        <v>10</v>
      </c>
    </row>
    <row r="224" spans="1:7">
      <c r="A224" s="16" t="s">
        <v>11</v>
      </c>
      <c r="B224" s="16" t="s">
        <v>12</v>
      </c>
      <c r="C224" s="16" t="s">
        <v>11</v>
      </c>
      <c r="D224" s="16" t="s">
        <v>11</v>
      </c>
      <c r="E224" s="17"/>
      <c r="F224" s="12"/>
      <c r="G224" s="13" t="s">
        <v>13</v>
      </c>
    </row>
    <row r="225" spans="1:7">
      <c r="A225" s="18"/>
      <c r="B225" s="19" t="s">
        <v>14</v>
      </c>
      <c r="C225" s="18"/>
      <c r="D225" s="18"/>
      <c r="E225" s="20"/>
      <c r="F225" s="21"/>
      <c r="G225" s="22" t="s">
        <v>11</v>
      </c>
    </row>
    <row r="226" spans="1:7">
      <c r="A226" s="23"/>
      <c r="B226" s="23"/>
      <c r="C226" s="23"/>
      <c r="D226" s="23">
        <v>23097922.25</v>
      </c>
      <c r="E226" s="24" t="s">
        <v>15</v>
      </c>
      <c r="F226" s="25"/>
      <c r="G226" s="26">
        <f>G211</f>
        <v>30184133.559999999</v>
      </c>
    </row>
    <row r="227" spans="1:7">
      <c r="A227" s="27"/>
      <c r="B227" s="27"/>
      <c r="C227" s="27"/>
      <c r="D227" s="27"/>
      <c r="E227" s="28" t="s">
        <v>16</v>
      </c>
      <c r="F227" s="29"/>
      <c r="G227" s="30"/>
    </row>
    <row r="228" spans="1:7">
      <c r="A228" s="27">
        <v>245120</v>
      </c>
      <c r="B228" s="27">
        <v>0</v>
      </c>
      <c r="C228" s="27">
        <f>SUM(A228:B228)</f>
        <v>245120</v>
      </c>
      <c r="D228" s="27">
        <f t="shared" ref="D228:D248" si="12">G228+D120</f>
        <v>488.86</v>
      </c>
      <c r="E228" s="28" t="s">
        <v>17</v>
      </c>
      <c r="F228" s="29" t="s">
        <v>18</v>
      </c>
      <c r="G228" s="30">
        <f>'[1]หมายเหตุ 1'!D158</f>
        <v>23.5</v>
      </c>
    </row>
    <row r="229" spans="1:7">
      <c r="A229" s="27">
        <v>404550</v>
      </c>
      <c r="B229" s="27">
        <v>0</v>
      </c>
      <c r="C229" s="27">
        <f t="shared" ref="C229:C235" si="13">SUM(A229:B229)</f>
        <v>404550</v>
      </c>
      <c r="D229" s="27">
        <f t="shared" si="12"/>
        <v>44130</v>
      </c>
      <c r="E229" s="28" t="s">
        <v>19</v>
      </c>
      <c r="F229" s="29" t="s">
        <v>20</v>
      </c>
      <c r="G229" s="30">
        <f>'[1]หมายเหตุ 1'!D168</f>
        <v>12660</v>
      </c>
    </row>
    <row r="230" spans="1:7">
      <c r="A230" s="27">
        <v>133000</v>
      </c>
      <c r="B230" s="27">
        <v>0</v>
      </c>
      <c r="C230" s="27">
        <f t="shared" si="13"/>
        <v>133000</v>
      </c>
      <c r="D230" s="27">
        <f t="shared" si="12"/>
        <v>8690.41</v>
      </c>
      <c r="E230" s="28" t="s">
        <v>21</v>
      </c>
      <c r="F230" s="29" t="s">
        <v>22</v>
      </c>
      <c r="G230" s="30">
        <f>'[1]หมายเหตุ 1'!D174</f>
        <v>4416.4399999999996</v>
      </c>
    </row>
    <row r="231" spans="1:7">
      <c r="A231" s="27">
        <v>0</v>
      </c>
      <c r="B231" s="27">
        <v>0</v>
      </c>
      <c r="C231" s="27">
        <f t="shared" si="13"/>
        <v>0</v>
      </c>
      <c r="D231" s="27">
        <f t="shared" si="12"/>
        <v>0</v>
      </c>
      <c r="E231" s="28" t="s">
        <v>23</v>
      </c>
      <c r="F231" s="29" t="s">
        <v>24</v>
      </c>
      <c r="G231" s="30">
        <v>0</v>
      </c>
    </row>
    <row r="232" spans="1:7">
      <c r="A232" s="27">
        <v>10000</v>
      </c>
      <c r="B232" s="27">
        <v>0</v>
      </c>
      <c r="C232" s="27">
        <f t="shared" si="13"/>
        <v>10000</v>
      </c>
      <c r="D232" s="27">
        <f t="shared" si="12"/>
        <v>697</v>
      </c>
      <c r="E232" s="28" t="s">
        <v>25</v>
      </c>
      <c r="F232" s="29" t="s">
        <v>26</v>
      </c>
      <c r="G232" s="30">
        <f>'[1]หมายเหตุ 1'!D178</f>
        <v>37</v>
      </c>
    </row>
    <row r="233" spans="1:7">
      <c r="A233" s="27">
        <v>1000</v>
      </c>
      <c r="B233" s="27">
        <v>0</v>
      </c>
      <c r="C233" s="27">
        <f t="shared" si="13"/>
        <v>1000</v>
      </c>
      <c r="D233" s="27">
        <f t="shared" si="12"/>
        <v>1513</v>
      </c>
      <c r="E233" s="28" t="s">
        <v>27</v>
      </c>
      <c r="F233" s="29" t="s">
        <v>28</v>
      </c>
      <c r="G233" s="30">
        <f>'[1]หมายเหตุ 1'!D181</f>
        <v>1513</v>
      </c>
    </row>
    <row r="234" spans="1:7">
      <c r="A234" s="27">
        <v>16206330</v>
      </c>
      <c r="B234" s="27">
        <v>0</v>
      </c>
      <c r="C234" s="27">
        <f t="shared" si="13"/>
        <v>16206330</v>
      </c>
      <c r="D234" s="27">
        <f t="shared" si="12"/>
        <v>3915822.21</v>
      </c>
      <c r="E234" s="28" t="s">
        <v>29</v>
      </c>
      <c r="F234" s="29" t="s">
        <v>30</v>
      </c>
      <c r="G234" s="30">
        <f>'[1]หมายเหตุ 1'!D201</f>
        <v>1282449.75</v>
      </c>
    </row>
    <row r="235" spans="1:7">
      <c r="A235" s="27">
        <v>30120000</v>
      </c>
      <c r="B235" s="27">
        <v>0</v>
      </c>
      <c r="C235" s="27">
        <f t="shared" si="13"/>
        <v>30120000</v>
      </c>
      <c r="D235" s="27">
        <f t="shared" si="12"/>
        <v>10802052</v>
      </c>
      <c r="E235" s="28" t="s">
        <v>31</v>
      </c>
      <c r="F235" s="29" t="s">
        <v>32</v>
      </c>
      <c r="G235" s="30">
        <v>0</v>
      </c>
    </row>
    <row r="236" spans="1:7">
      <c r="A236" s="27"/>
      <c r="B236" s="27"/>
      <c r="C236" s="27"/>
      <c r="D236" s="27">
        <f t="shared" si="12"/>
        <v>30718</v>
      </c>
      <c r="E236" s="28" t="s">
        <v>33</v>
      </c>
      <c r="F236" s="29"/>
      <c r="G236" s="30">
        <v>0</v>
      </c>
    </row>
    <row r="237" spans="1:7">
      <c r="A237" s="27"/>
      <c r="B237" s="27"/>
      <c r="C237" s="27"/>
      <c r="D237" s="27">
        <f t="shared" si="12"/>
        <v>0</v>
      </c>
      <c r="E237" s="28" t="s">
        <v>34</v>
      </c>
      <c r="F237" s="29"/>
      <c r="G237" s="30">
        <v>0</v>
      </c>
    </row>
    <row r="238" spans="1:7">
      <c r="A238" s="27"/>
      <c r="B238" s="27"/>
      <c r="C238" s="27"/>
      <c r="D238" s="27">
        <f t="shared" si="12"/>
        <v>163.14000000000001</v>
      </c>
      <c r="E238" s="28" t="s">
        <v>35</v>
      </c>
      <c r="F238" s="29"/>
      <c r="G238" s="30">
        <v>10.02</v>
      </c>
    </row>
    <row r="239" spans="1:7">
      <c r="A239" s="27"/>
      <c r="B239" s="27"/>
      <c r="C239" s="27"/>
      <c r="D239" s="27">
        <f t="shared" si="12"/>
        <v>10186.319999999998</v>
      </c>
      <c r="E239" s="28" t="s">
        <v>36</v>
      </c>
      <c r="F239" s="29"/>
      <c r="G239" s="30">
        <v>1862.72</v>
      </c>
    </row>
    <row r="240" spans="1:7">
      <c r="A240" s="27"/>
      <c r="B240" s="27"/>
      <c r="C240" s="27"/>
      <c r="D240" s="27">
        <f t="shared" si="12"/>
        <v>20800</v>
      </c>
      <c r="E240" s="28" t="s">
        <v>37</v>
      </c>
      <c r="F240" s="29"/>
      <c r="G240" s="30">
        <v>0</v>
      </c>
    </row>
    <row r="241" spans="1:7">
      <c r="A241" s="27"/>
      <c r="B241" s="27"/>
      <c r="C241" s="27"/>
      <c r="D241" s="27">
        <f t="shared" si="12"/>
        <v>2115</v>
      </c>
      <c r="E241" s="28" t="s">
        <v>38</v>
      </c>
      <c r="F241" s="29"/>
      <c r="G241" s="30">
        <v>133.47999999999999</v>
      </c>
    </row>
    <row r="242" spans="1:7">
      <c r="A242" s="27"/>
      <c r="B242" s="27"/>
      <c r="C242" s="27"/>
      <c r="D242" s="27">
        <f t="shared" si="12"/>
        <v>0</v>
      </c>
      <c r="E242" s="28" t="s">
        <v>39</v>
      </c>
      <c r="F242" s="29"/>
      <c r="G242" s="30">
        <v>0</v>
      </c>
    </row>
    <row r="243" spans="1:7">
      <c r="A243" s="27"/>
      <c r="B243" s="27"/>
      <c r="C243" s="27"/>
      <c r="D243" s="27">
        <f t="shared" si="12"/>
        <v>0</v>
      </c>
      <c r="E243" s="28" t="s">
        <v>40</v>
      </c>
      <c r="F243" s="29"/>
      <c r="G243" s="30">
        <v>0</v>
      </c>
    </row>
    <row r="244" spans="1:7">
      <c r="A244" s="27"/>
      <c r="B244" s="27"/>
      <c r="C244" s="27"/>
      <c r="D244" s="27">
        <f t="shared" si="12"/>
        <v>21912</v>
      </c>
      <c r="E244" s="28" t="s">
        <v>41</v>
      </c>
      <c r="F244" s="29"/>
      <c r="G244" s="30">
        <v>7304</v>
      </c>
    </row>
    <row r="245" spans="1:7">
      <c r="A245" s="27"/>
      <c r="B245" s="27"/>
      <c r="C245" s="27"/>
      <c r="D245" s="27">
        <f t="shared" si="12"/>
        <v>783609.25</v>
      </c>
      <c r="E245" s="28" t="s">
        <v>42</v>
      </c>
      <c r="F245" s="29"/>
      <c r="G245" s="30">
        <v>262107.5</v>
      </c>
    </row>
    <row r="246" spans="1:7">
      <c r="A246" s="27"/>
      <c r="B246" s="27"/>
      <c r="C246" s="27"/>
      <c r="D246" s="27">
        <f t="shared" si="12"/>
        <v>521904</v>
      </c>
      <c r="E246" s="28" t="s">
        <v>43</v>
      </c>
      <c r="F246" s="29"/>
      <c r="G246" s="30">
        <f>5756+136800+140000+11820+11020+6520+7690+7408+6380+54110</f>
        <v>387504</v>
      </c>
    </row>
    <row r="247" spans="1:7">
      <c r="A247" s="27"/>
      <c r="B247" s="27"/>
      <c r="C247" s="27"/>
      <c r="D247" s="27">
        <f t="shared" si="12"/>
        <v>2340</v>
      </c>
      <c r="E247" s="28" t="s">
        <v>81</v>
      </c>
      <c r="F247" s="29"/>
      <c r="G247" s="30"/>
    </row>
    <row r="248" spans="1:7">
      <c r="A248" s="27"/>
      <c r="B248" s="27"/>
      <c r="C248" s="27"/>
      <c r="D248" s="27">
        <f t="shared" si="12"/>
        <v>160</v>
      </c>
      <c r="E248" s="28" t="s">
        <v>54</v>
      </c>
      <c r="F248" s="29"/>
      <c r="G248" s="30">
        <v>160</v>
      </c>
    </row>
    <row r="249" spans="1:7">
      <c r="A249" s="27"/>
      <c r="B249" s="27"/>
      <c r="C249" s="27"/>
      <c r="D249" s="27"/>
      <c r="E249" s="28"/>
      <c r="F249" s="29"/>
      <c r="G249" s="30"/>
    </row>
    <row r="250" spans="1:7">
      <c r="A250" s="27"/>
      <c r="B250" s="27"/>
      <c r="C250" s="27"/>
      <c r="D250" s="27"/>
      <c r="E250" s="28"/>
      <c r="F250" s="29"/>
      <c r="G250" s="30"/>
    </row>
    <row r="251" spans="1:7">
      <c r="A251" s="27"/>
      <c r="B251" s="27"/>
      <c r="C251" s="27"/>
      <c r="D251" s="27"/>
      <c r="E251" s="28"/>
      <c r="F251" s="29"/>
      <c r="G251" s="30"/>
    </row>
    <row r="252" spans="1:7">
      <c r="A252" s="27"/>
      <c r="B252" s="27"/>
      <c r="C252" s="27"/>
      <c r="D252" s="27"/>
      <c r="E252" s="28"/>
      <c r="F252" s="29"/>
      <c r="G252" s="30"/>
    </row>
    <row r="253" spans="1:7">
      <c r="A253" s="31"/>
      <c r="B253" s="31"/>
      <c r="C253" s="31"/>
      <c r="D253" s="31"/>
      <c r="E253" s="32"/>
      <c r="F253" s="33"/>
      <c r="G253" s="34"/>
    </row>
    <row r="254" spans="1:7" ht="24" thickBot="1">
      <c r="A254" s="35">
        <f>SUM(A228:A253)</f>
        <v>47120000</v>
      </c>
      <c r="B254" s="35">
        <f t="shared" ref="B254:D254" si="14">SUM(B228:B253)</f>
        <v>0</v>
      </c>
      <c r="C254" s="35">
        <f t="shared" si="14"/>
        <v>47120000</v>
      </c>
      <c r="D254" s="35">
        <f t="shared" si="14"/>
        <v>16167301.190000001</v>
      </c>
      <c r="E254" s="36" t="s">
        <v>44</v>
      </c>
      <c r="F254" s="37"/>
      <c r="G254" s="38">
        <f>SUM(G228:G253)</f>
        <v>1960181.41</v>
      </c>
    </row>
    <row r="255" spans="1:7" ht="24" thickTop="1">
      <c r="A255" s="39"/>
      <c r="B255" s="39"/>
      <c r="C255" s="39"/>
      <c r="D255" s="39"/>
      <c r="E255" s="40"/>
      <c r="F255" s="41"/>
      <c r="G255" s="42"/>
    </row>
    <row r="256" spans="1:7">
      <c r="A256" s="39"/>
      <c r="B256" s="39"/>
      <c r="C256" s="39"/>
      <c r="D256" s="39"/>
      <c r="E256" s="40"/>
      <c r="F256" s="41"/>
      <c r="G256" s="42"/>
    </row>
    <row r="257" spans="1:7">
      <c r="A257" s="39"/>
      <c r="B257" s="39"/>
      <c r="C257" s="39"/>
      <c r="D257" s="39"/>
      <c r="E257" s="40"/>
      <c r="F257" s="41"/>
      <c r="G257" s="42"/>
    </row>
    <row r="258" spans="1:7">
      <c r="A258" s="39"/>
      <c r="B258" s="39"/>
      <c r="C258" s="39"/>
      <c r="D258" s="39"/>
      <c r="E258" s="40"/>
      <c r="F258" s="41"/>
      <c r="G258" s="42"/>
    </row>
    <row r="259" spans="1:7">
      <c r="A259" s="39"/>
      <c r="B259" s="39"/>
      <c r="C259" s="39"/>
      <c r="D259" s="39"/>
      <c r="E259" s="40"/>
      <c r="F259" s="41"/>
      <c r="G259" s="42"/>
    </row>
    <row r="260" spans="1:7">
      <c r="A260" s="39"/>
      <c r="B260" s="39"/>
      <c r="C260" s="39"/>
      <c r="D260" s="39"/>
      <c r="E260" s="40"/>
      <c r="F260" s="41"/>
      <c r="G260" s="42"/>
    </row>
    <row r="261" spans="1:7">
      <c r="A261" s="39"/>
      <c r="B261" s="39"/>
      <c r="C261" s="39"/>
      <c r="D261" s="39"/>
      <c r="E261" s="40"/>
      <c r="F261" s="41"/>
      <c r="G261" s="42"/>
    </row>
    <row r="262" spans="1:7">
      <c r="A262" s="39"/>
      <c r="B262" s="39"/>
      <c r="C262" s="39"/>
      <c r="D262" s="39"/>
      <c r="E262" s="40"/>
      <c r="F262" s="41"/>
      <c r="G262" s="42"/>
    </row>
    <row r="263" spans="1:7">
      <c r="A263" s="39"/>
      <c r="B263" s="39"/>
      <c r="C263" s="39"/>
      <c r="D263" s="39"/>
      <c r="E263" s="40"/>
      <c r="F263" s="41"/>
      <c r="G263" s="42"/>
    </row>
    <row r="264" spans="1:7">
      <c r="A264" s="39"/>
      <c r="B264" s="39"/>
      <c r="C264" s="39"/>
      <c r="D264" s="39"/>
      <c r="E264" s="40"/>
      <c r="F264" s="41"/>
      <c r="G264" s="42"/>
    </row>
    <row r="265" spans="1:7">
      <c r="A265" s="39"/>
      <c r="B265" s="39"/>
      <c r="C265" s="39"/>
      <c r="D265" s="39"/>
      <c r="E265" s="40"/>
      <c r="F265" s="41"/>
      <c r="G265" s="42"/>
    </row>
    <row r="266" spans="1:7">
      <c r="A266" s="39"/>
      <c r="B266" s="39"/>
      <c r="C266" s="39"/>
      <c r="D266" s="39"/>
      <c r="E266" s="40"/>
      <c r="F266" s="41"/>
      <c r="G266" s="42"/>
    </row>
    <row r="267" spans="1:7">
      <c r="A267" s="39"/>
      <c r="B267" s="39"/>
      <c r="C267" s="39"/>
      <c r="D267" s="39"/>
      <c r="E267" s="40"/>
      <c r="F267" s="41"/>
      <c r="G267" s="42"/>
    </row>
    <row r="268" spans="1:7">
      <c r="A268" s="39"/>
      <c r="B268" s="39"/>
      <c r="C268" s="39"/>
      <c r="D268" s="39"/>
      <c r="E268" s="40"/>
      <c r="F268" s="41"/>
      <c r="G268" s="42"/>
    </row>
    <row r="269" spans="1:7">
      <c r="A269" s="39"/>
      <c r="B269" s="39"/>
      <c r="C269" s="39"/>
      <c r="D269" s="39"/>
      <c r="E269" s="40"/>
      <c r="F269" s="41"/>
      <c r="G269" s="42"/>
    </row>
    <row r="270" spans="1:7">
      <c r="A270" s="39"/>
      <c r="B270" s="39"/>
      <c r="C270" s="39"/>
      <c r="D270" s="39"/>
      <c r="E270" s="40"/>
      <c r="F270" s="41"/>
      <c r="G270" s="42"/>
    </row>
    <row r="271" spans="1:7">
      <c r="A271" s="39"/>
      <c r="B271" s="39"/>
      <c r="C271" s="39"/>
      <c r="D271" s="39"/>
      <c r="E271" s="40"/>
      <c r="F271" s="41"/>
      <c r="G271" s="42"/>
    </row>
    <row r="272" spans="1:7">
      <c r="A272" s="39"/>
      <c r="B272" s="39"/>
      <c r="C272" s="39"/>
      <c r="D272" s="39"/>
      <c r="E272" s="40"/>
      <c r="F272" s="41"/>
      <c r="G272" s="42"/>
    </row>
    <row r="273" spans="1:7">
      <c r="A273" s="39"/>
      <c r="B273" s="39"/>
      <c r="C273" s="39"/>
      <c r="D273" s="39"/>
      <c r="E273" s="40"/>
      <c r="F273" s="41"/>
      <c r="G273" s="42"/>
    </row>
    <row r="274" spans="1:7">
      <c r="A274" s="39"/>
      <c r="B274" s="39"/>
      <c r="C274" s="39"/>
      <c r="D274" s="39"/>
      <c r="E274" s="40"/>
      <c r="F274" s="41"/>
      <c r="G274" s="42"/>
    </row>
    <row r="275" spans="1:7">
      <c r="A275" s="39"/>
      <c r="B275" s="39"/>
      <c r="C275" s="39"/>
      <c r="D275" s="39"/>
      <c r="E275" s="40"/>
      <c r="F275" s="41"/>
      <c r="G275" s="42"/>
    </row>
    <row r="276" spans="1:7">
      <c r="A276" s="39"/>
      <c r="B276" s="39"/>
      <c r="C276" s="39"/>
      <c r="D276" s="39"/>
      <c r="E276" s="40"/>
      <c r="F276" s="41"/>
      <c r="G276" s="42"/>
    </row>
    <row r="277" spans="1:7">
      <c r="A277" s="39"/>
      <c r="B277" s="39"/>
      <c r="C277" s="39"/>
      <c r="D277" s="39"/>
      <c r="E277" s="40"/>
      <c r="F277" s="41"/>
      <c r="G277" s="42"/>
    </row>
    <row r="278" spans="1:7">
      <c r="A278" s="39"/>
      <c r="B278" s="39"/>
      <c r="C278" s="39"/>
      <c r="D278" s="39"/>
      <c r="E278" s="40"/>
      <c r="F278" s="41"/>
      <c r="G278" s="42"/>
    </row>
    <row r="279" spans="1:7">
      <c r="A279" s="39"/>
      <c r="B279" s="39"/>
      <c r="C279" s="39"/>
      <c r="D279" s="39"/>
      <c r="E279" s="40"/>
      <c r="F279" s="41"/>
      <c r="G279" s="42"/>
    </row>
    <row r="280" spans="1:7">
      <c r="A280" s="39"/>
      <c r="B280" s="39"/>
      <c r="C280" s="39"/>
      <c r="D280" s="39"/>
      <c r="E280" s="40"/>
      <c r="F280" s="41"/>
      <c r="G280" s="42"/>
    </row>
    <row r="281" spans="1:7">
      <c r="A281" s="39"/>
      <c r="B281" s="39"/>
      <c r="C281" s="39"/>
      <c r="D281" s="39"/>
      <c r="E281" s="40"/>
      <c r="F281" s="41"/>
      <c r="G281" s="42"/>
    </row>
    <row r="282" spans="1:7">
      <c r="A282" s="39"/>
      <c r="B282" s="39"/>
      <c r="C282" s="39"/>
      <c r="D282" s="39"/>
      <c r="E282" s="40"/>
      <c r="F282" s="41"/>
      <c r="G282" s="42"/>
    </row>
    <row r="283" spans="1:7">
      <c r="A283" s="39"/>
      <c r="B283" s="39"/>
      <c r="C283" s="39"/>
      <c r="D283" s="39"/>
      <c r="E283" s="40"/>
      <c r="F283" s="41"/>
      <c r="G283" s="42"/>
    </row>
    <row r="284" spans="1:7">
      <c r="A284" s="39"/>
      <c r="B284" s="39"/>
      <c r="C284" s="39"/>
      <c r="D284" s="39"/>
      <c r="E284" s="40"/>
      <c r="F284" s="41"/>
      <c r="G284" s="42"/>
    </row>
    <row r="285" spans="1:7">
      <c r="A285" s="39"/>
      <c r="B285" s="39"/>
      <c r="C285" s="39"/>
      <c r="D285" s="39"/>
      <c r="E285" s="40"/>
      <c r="F285" s="41"/>
      <c r="G285" s="42"/>
    </row>
    <row r="286" spans="1:7">
      <c r="A286" s="39"/>
      <c r="B286" s="39"/>
      <c r="C286" s="39"/>
      <c r="D286" s="39"/>
      <c r="E286" s="40"/>
      <c r="F286" s="41"/>
      <c r="G286" s="42"/>
    </row>
    <row r="287" spans="1:7">
      <c r="A287" s="39"/>
      <c r="B287" s="39"/>
      <c r="C287" s="39"/>
      <c r="D287" s="39"/>
      <c r="E287" s="40"/>
      <c r="F287" s="41"/>
      <c r="G287" s="42"/>
    </row>
    <row r="288" spans="1:7">
      <c r="A288" s="39"/>
      <c r="B288" s="39"/>
      <c r="C288" s="39"/>
      <c r="D288" s="39"/>
      <c r="E288" s="40"/>
      <c r="F288" s="41"/>
      <c r="G288" s="42"/>
    </row>
    <row r="289" spans="1:7">
      <c r="A289" s="39"/>
      <c r="B289" s="39"/>
      <c r="C289" s="39"/>
      <c r="D289" s="39"/>
      <c r="E289" s="40"/>
      <c r="F289" s="41"/>
      <c r="G289" s="42"/>
    </row>
    <row r="290" spans="1:7">
      <c r="A290" s="39"/>
      <c r="B290" s="39"/>
      <c r="C290" s="39"/>
      <c r="D290" s="39"/>
      <c r="E290" s="40"/>
      <c r="F290" s="41"/>
      <c r="G290" s="42"/>
    </row>
    <row r="291" spans="1:7">
      <c r="A291" s="6" t="s">
        <v>3</v>
      </c>
      <c r="B291" s="6"/>
      <c r="C291" s="6"/>
      <c r="D291" s="6"/>
      <c r="E291" s="7"/>
      <c r="F291" s="8"/>
      <c r="G291" s="9"/>
    </row>
    <row r="292" spans="1:7">
      <c r="A292" s="16" t="s">
        <v>4</v>
      </c>
      <c r="B292" s="16" t="s">
        <v>5</v>
      </c>
      <c r="C292" s="16" t="s">
        <v>6</v>
      </c>
      <c r="D292" s="16" t="s">
        <v>7</v>
      </c>
      <c r="E292" s="11" t="s">
        <v>8</v>
      </c>
      <c r="F292" s="12" t="s">
        <v>9</v>
      </c>
      <c r="G292" s="13" t="s">
        <v>10</v>
      </c>
    </row>
    <row r="293" spans="1:7">
      <c r="A293" s="16" t="s">
        <v>11</v>
      </c>
      <c r="B293" s="16" t="s">
        <v>12</v>
      </c>
      <c r="C293" s="16" t="s">
        <v>11</v>
      </c>
      <c r="D293" s="16" t="s">
        <v>11</v>
      </c>
      <c r="E293" s="17"/>
      <c r="F293" s="12"/>
      <c r="G293" s="13" t="s">
        <v>13</v>
      </c>
    </row>
    <row r="294" spans="1:7">
      <c r="A294" s="18"/>
      <c r="B294" s="19" t="s">
        <v>14</v>
      </c>
      <c r="C294" s="18"/>
      <c r="D294" s="18"/>
      <c r="E294" s="20"/>
      <c r="F294" s="21"/>
      <c r="G294" s="22" t="s">
        <v>11</v>
      </c>
    </row>
    <row r="295" spans="1:7">
      <c r="A295" s="23"/>
      <c r="B295" s="23"/>
      <c r="C295" s="23"/>
      <c r="D295" s="23"/>
      <c r="E295" s="24" t="s">
        <v>45</v>
      </c>
      <c r="F295" s="25"/>
      <c r="G295" s="26"/>
    </row>
    <row r="296" spans="1:7">
      <c r="A296" s="27">
        <f>[1]โอนงบประมาณ!B74</f>
        <v>11062000</v>
      </c>
      <c r="B296" s="27"/>
      <c r="C296" s="27">
        <f>SUM(A296:B296)</f>
        <v>11062000</v>
      </c>
      <c r="D296" s="27">
        <f t="shared" ref="D296:D310" si="15">G296+D188</f>
        <v>2416146</v>
      </c>
      <c r="E296" s="28" t="s">
        <v>46</v>
      </c>
      <c r="F296" s="29" t="s">
        <v>47</v>
      </c>
      <c r="G296" s="30">
        <f>596004+136800+140000</f>
        <v>872804</v>
      </c>
    </row>
    <row r="297" spans="1:7">
      <c r="A297" s="27">
        <f>[1]โอนงบประมาณ!B75</f>
        <v>2484720</v>
      </c>
      <c r="B297" s="27"/>
      <c r="C297" s="27">
        <f t="shared" ref="C297:C305" si="16">SUM(A297:B297)</f>
        <v>2484720</v>
      </c>
      <c r="D297" s="27">
        <f t="shared" si="15"/>
        <v>621180</v>
      </c>
      <c r="E297" s="28" t="s">
        <v>48</v>
      </c>
      <c r="F297" s="29" t="s">
        <v>49</v>
      </c>
      <c r="G297" s="30">
        <v>207060</v>
      </c>
    </row>
    <row r="298" spans="1:7">
      <c r="A298" s="27">
        <f>[1]โอนงบประมาณ!B76</f>
        <v>11385480</v>
      </c>
      <c r="B298" s="27"/>
      <c r="C298" s="27">
        <f t="shared" si="16"/>
        <v>11385480</v>
      </c>
      <c r="D298" s="27">
        <f t="shared" si="15"/>
        <v>2530845</v>
      </c>
      <c r="E298" s="28" t="s">
        <v>50</v>
      </c>
      <c r="F298" s="29" t="s">
        <v>51</v>
      </c>
      <c r="G298" s="30">
        <v>849275</v>
      </c>
    </row>
    <row r="299" spans="1:7">
      <c r="A299" s="27">
        <f>[1]โอนงบประมาณ!B77</f>
        <v>676800</v>
      </c>
      <c r="B299" s="27"/>
      <c r="C299" s="27">
        <f t="shared" si="16"/>
        <v>676800</v>
      </c>
      <c r="D299" s="27">
        <f t="shared" si="15"/>
        <v>77100</v>
      </c>
      <c r="E299" s="28" t="s">
        <v>52</v>
      </c>
      <c r="F299" s="29" t="s">
        <v>53</v>
      </c>
      <c r="G299" s="30">
        <v>27100</v>
      </c>
    </row>
    <row r="300" spans="1:7">
      <c r="A300" s="27">
        <f>[1]โอนงบประมาณ!B78</f>
        <v>6081000</v>
      </c>
      <c r="B300" s="27"/>
      <c r="C300" s="27">
        <f t="shared" si="16"/>
        <v>6081000</v>
      </c>
      <c r="D300" s="27">
        <f t="shared" si="15"/>
        <v>864952.25</v>
      </c>
      <c r="E300" s="28" t="s">
        <v>54</v>
      </c>
      <c r="F300" s="29" t="s">
        <v>55</v>
      </c>
      <c r="G300" s="30">
        <f>170500+11820+11020+6520+7690+7408+6380+54110</f>
        <v>275448</v>
      </c>
    </row>
    <row r="301" spans="1:7">
      <c r="A301" s="27">
        <f>[1]โอนงบประมาณ!B79</f>
        <v>2230000</v>
      </c>
      <c r="B301" s="27"/>
      <c r="C301" s="27">
        <f t="shared" si="16"/>
        <v>2230000</v>
      </c>
      <c r="D301" s="27">
        <f t="shared" si="15"/>
        <v>63400.45</v>
      </c>
      <c r="E301" s="28" t="s">
        <v>56</v>
      </c>
      <c r="F301" s="29" t="s">
        <v>57</v>
      </c>
      <c r="G301" s="30">
        <v>20463.099999999999</v>
      </c>
    </row>
    <row r="302" spans="1:7">
      <c r="A302" s="27">
        <f>[1]โอนงบประมาณ!B80</f>
        <v>314000</v>
      </c>
      <c r="B302" s="27"/>
      <c r="C302" s="27">
        <f t="shared" si="16"/>
        <v>314000</v>
      </c>
      <c r="D302" s="27">
        <f t="shared" si="15"/>
        <v>54868.710000000006</v>
      </c>
      <c r="E302" s="28" t="s">
        <v>58</v>
      </c>
      <c r="F302" s="29" t="s">
        <v>59</v>
      </c>
      <c r="G302" s="30">
        <v>18095.810000000001</v>
      </c>
    </row>
    <row r="303" spans="1:7">
      <c r="A303" s="27">
        <f>[1]โอนงบประมาณ!B81</f>
        <v>96500</v>
      </c>
      <c r="B303" s="27"/>
      <c r="C303" s="27">
        <f t="shared" si="16"/>
        <v>96500</v>
      </c>
      <c r="D303" s="27">
        <f t="shared" si="15"/>
        <v>50000</v>
      </c>
      <c r="E303" s="28" t="s">
        <v>60</v>
      </c>
      <c r="F303" s="29" t="s">
        <v>61</v>
      </c>
      <c r="G303" s="30">
        <v>0</v>
      </c>
    </row>
    <row r="304" spans="1:7">
      <c r="A304" s="27">
        <f>[1]โอนงบประมาณ!B82</f>
        <v>10515500</v>
      </c>
      <c r="B304" s="27"/>
      <c r="C304" s="27">
        <f t="shared" si="16"/>
        <v>10515500</v>
      </c>
      <c r="D304" s="27">
        <f t="shared" si="15"/>
        <v>0</v>
      </c>
      <c r="E304" s="28" t="s">
        <v>62</v>
      </c>
      <c r="F304" s="29" t="s">
        <v>63</v>
      </c>
      <c r="G304" s="30">
        <v>0</v>
      </c>
    </row>
    <row r="305" spans="1:7">
      <c r="A305" s="27">
        <f>[1]โอนงบประมาณ!B83</f>
        <v>2274000</v>
      </c>
      <c r="B305" s="27"/>
      <c r="C305" s="27">
        <f t="shared" si="16"/>
        <v>2274000</v>
      </c>
      <c r="D305" s="27">
        <f t="shared" si="15"/>
        <v>445000</v>
      </c>
      <c r="E305" s="28" t="s">
        <v>64</v>
      </c>
      <c r="F305" s="29" t="s">
        <v>65</v>
      </c>
      <c r="G305" s="30">
        <v>0</v>
      </c>
    </row>
    <row r="306" spans="1:7">
      <c r="A306" s="27"/>
      <c r="B306" s="27"/>
      <c r="C306" s="27"/>
      <c r="D306" s="27">
        <f t="shared" si="15"/>
        <v>0</v>
      </c>
      <c r="E306" s="28" t="s">
        <v>66</v>
      </c>
      <c r="F306" s="29" t="s">
        <v>67</v>
      </c>
      <c r="G306" s="30">
        <v>0</v>
      </c>
    </row>
    <row r="307" spans="1:7">
      <c r="A307" s="27"/>
      <c r="B307" s="27"/>
      <c r="C307" s="27"/>
      <c r="D307" s="27">
        <f t="shared" si="15"/>
        <v>567704</v>
      </c>
      <c r="E307" s="28" t="s">
        <v>43</v>
      </c>
      <c r="F307" s="29" t="s">
        <v>68</v>
      </c>
      <c r="G307" s="30">
        <v>173520</v>
      </c>
    </row>
    <row r="308" spans="1:7">
      <c r="A308" s="27"/>
      <c r="B308" s="27"/>
      <c r="C308" s="27"/>
      <c r="D308" s="27">
        <f t="shared" si="15"/>
        <v>1137178.6000000001</v>
      </c>
      <c r="E308" s="28" t="s">
        <v>69</v>
      </c>
      <c r="F308" s="29" t="s">
        <v>70</v>
      </c>
      <c r="G308" s="30">
        <v>0</v>
      </c>
    </row>
    <row r="309" spans="1:7">
      <c r="A309" s="27"/>
      <c r="B309" s="27"/>
      <c r="C309" s="27"/>
      <c r="D309" s="27">
        <f t="shared" si="15"/>
        <v>1039784.1</v>
      </c>
      <c r="E309" s="28" t="s">
        <v>71</v>
      </c>
      <c r="F309" s="29" t="s">
        <v>72</v>
      </c>
      <c r="G309" s="30">
        <f>'[1]หมายเหตุ 2,4 (2)'!H96</f>
        <v>303484.73</v>
      </c>
    </row>
    <row r="310" spans="1:7">
      <c r="A310" s="27"/>
      <c r="B310" s="27"/>
      <c r="C310" s="27"/>
      <c r="D310" s="27">
        <f t="shared" si="15"/>
        <v>0</v>
      </c>
      <c r="E310" s="28" t="s">
        <v>74</v>
      </c>
      <c r="F310" s="29"/>
      <c r="G310" s="30"/>
    </row>
    <row r="311" spans="1:7">
      <c r="A311" s="27"/>
      <c r="B311" s="27"/>
      <c r="C311" s="27"/>
      <c r="D311" s="27"/>
      <c r="E311" s="28"/>
      <c r="F311" s="29"/>
      <c r="G311" s="30"/>
    </row>
    <row r="312" spans="1:7">
      <c r="A312" s="27"/>
      <c r="B312" s="27"/>
      <c r="C312" s="27"/>
      <c r="D312" s="27"/>
      <c r="E312" s="28"/>
      <c r="F312" s="29"/>
      <c r="G312" s="30"/>
    </row>
    <row r="313" spans="1:7">
      <c r="A313" s="31"/>
      <c r="B313" s="31"/>
      <c r="C313" s="31"/>
      <c r="D313" s="31"/>
      <c r="E313" s="28"/>
      <c r="F313" s="33"/>
      <c r="G313" s="34"/>
    </row>
    <row r="314" spans="1:7">
      <c r="A314" s="43">
        <f>SUM(A296:A313)</f>
        <v>47120000</v>
      </c>
      <c r="B314" s="43">
        <f t="shared" ref="B314:C314" si="17">SUM(B296:B313)</f>
        <v>0</v>
      </c>
      <c r="C314" s="43">
        <f t="shared" si="17"/>
        <v>47120000</v>
      </c>
      <c r="D314" s="43">
        <f>SUM(D296:D313)</f>
        <v>9868159.1099999994</v>
      </c>
      <c r="E314" s="44" t="s">
        <v>75</v>
      </c>
      <c r="F314" s="45"/>
      <c r="G314" s="46">
        <f>SUM(G296:G313)</f>
        <v>2747250.64</v>
      </c>
    </row>
    <row r="315" spans="1:7">
      <c r="A315" s="15"/>
      <c r="B315" s="15"/>
      <c r="C315" s="15"/>
      <c r="D315" s="23">
        <f>D254-D314</f>
        <v>6299142.0800000019</v>
      </c>
      <c r="E315" s="47" t="s">
        <v>76</v>
      </c>
      <c r="F315" s="48"/>
      <c r="G315" s="26"/>
    </row>
    <row r="316" spans="1:7">
      <c r="A316" s="15"/>
      <c r="B316" s="15"/>
      <c r="C316" s="15"/>
      <c r="D316" s="27"/>
      <c r="E316" s="47" t="s">
        <v>77</v>
      </c>
      <c r="F316" s="48"/>
      <c r="G316" s="30"/>
    </row>
    <row r="317" spans="1:7">
      <c r="A317" s="15"/>
      <c r="B317" s="15"/>
      <c r="C317" s="15"/>
      <c r="D317" s="31"/>
      <c r="E317" s="47" t="s">
        <v>78</v>
      </c>
      <c r="F317" s="48"/>
      <c r="G317" s="34">
        <f>G254-G314</f>
        <v>-787069.23000000021</v>
      </c>
    </row>
    <row r="318" spans="1:7" ht="24" thickBot="1">
      <c r="A318" s="15"/>
      <c r="B318" s="15"/>
      <c r="C318" s="15"/>
      <c r="D318" s="35">
        <f>D226+D315</f>
        <v>29397064.330000002</v>
      </c>
      <c r="E318" s="47" t="s">
        <v>79</v>
      </c>
      <c r="F318" s="48"/>
      <c r="G318" s="38">
        <f>G226+G317</f>
        <v>29397064.329999998</v>
      </c>
    </row>
    <row r="319" spans="1:7" ht="24" thickTop="1"/>
    <row r="321" spans="1:9">
      <c r="A321" s="51"/>
      <c r="B321" s="51"/>
      <c r="C321" s="51"/>
      <c r="D321" s="51"/>
      <c r="E321" s="52"/>
      <c r="F321" s="53"/>
      <c r="G321" s="51"/>
    </row>
    <row r="322" spans="1:9">
      <c r="A322" s="51"/>
      <c r="B322" s="51"/>
      <c r="C322" s="51"/>
      <c r="D322" s="51"/>
      <c r="E322" s="52"/>
      <c r="F322" s="53"/>
      <c r="G322" s="51"/>
    </row>
    <row r="323" spans="1:9">
      <c r="A323" s="51"/>
      <c r="B323" s="51"/>
      <c r="C323" s="51"/>
      <c r="D323" s="51"/>
      <c r="E323" s="52"/>
      <c r="F323" s="53"/>
      <c r="G323" s="54"/>
    </row>
    <row r="324" spans="1:9">
      <c r="A324" s="56"/>
      <c r="B324" s="56"/>
      <c r="C324" s="56"/>
      <c r="D324" s="56"/>
      <c r="E324" s="57"/>
      <c r="F324" s="58"/>
      <c r="G324" s="56"/>
    </row>
    <row r="325" spans="1:9">
      <c r="A325" s="56"/>
      <c r="B325" s="56"/>
      <c r="C325" s="56"/>
      <c r="D325" s="56"/>
      <c r="E325" s="57"/>
      <c r="F325" s="58"/>
      <c r="G325" s="56"/>
    </row>
    <row r="327" spans="1:9">
      <c r="A327" s="1" t="s">
        <v>0</v>
      </c>
      <c r="B327" s="1"/>
      <c r="C327" s="1"/>
      <c r="D327" s="1"/>
      <c r="E327" s="1"/>
      <c r="F327" s="1"/>
      <c r="G327" s="1"/>
    </row>
    <row r="328" spans="1:9">
      <c r="A328" s="1" t="s">
        <v>1</v>
      </c>
      <c r="B328" s="1"/>
      <c r="C328" s="1"/>
      <c r="D328" s="1"/>
      <c r="E328" s="1"/>
      <c r="F328" s="1"/>
      <c r="G328" s="1"/>
    </row>
    <row r="329" spans="1:9">
      <c r="A329" s="4" t="s">
        <v>83</v>
      </c>
      <c r="B329" s="4"/>
      <c r="C329" s="4"/>
      <c r="D329" s="4"/>
      <c r="E329" s="4"/>
      <c r="F329" s="4"/>
      <c r="G329" s="4"/>
    </row>
    <row r="330" spans="1:9">
      <c r="A330" s="5" t="s">
        <v>3</v>
      </c>
      <c r="B330" s="6"/>
      <c r="C330" s="6"/>
      <c r="D330" s="6"/>
      <c r="E330" s="7"/>
      <c r="F330" s="8"/>
      <c r="G330" s="9"/>
    </row>
    <row r="331" spans="1:9">
      <c r="A331" s="10" t="s">
        <v>4</v>
      </c>
      <c r="B331" s="10" t="s">
        <v>5</v>
      </c>
      <c r="C331" s="10" t="s">
        <v>6</v>
      </c>
      <c r="D331" s="10" t="s">
        <v>7</v>
      </c>
      <c r="E331" s="11" t="s">
        <v>8</v>
      </c>
      <c r="F331" s="12" t="s">
        <v>9</v>
      </c>
      <c r="G331" s="13" t="s">
        <v>10</v>
      </c>
    </row>
    <row r="332" spans="1:9">
      <c r="A332" s="16" t="s">
        <v>11</v>
      </c>
      <c r="B332" s="16" t="s">
        <v>12</v>
      </c>
      <c r="C332" s="16" t="s">
        <v>11</v>
      </c>
      <c r="D332" s="16" t="s">
        <v>11</v>
      </c>
      <c r="E332" s="17"/>
      <c r="F332" s="12"/>
      <c r="G332" s="13" t="s">
        <v>13</v>
      </c>
    </row>
    <row r="333" spans="1:9">
      <c r="A333" s="18"/>
      <c r="B333" s="19" t="s">
        <v>14</v>
      </c>
      <c r="C333" s="18"/>
      <c r="D333" s="18"/>
      <c r="E333" s="20"/>
      <c r="F333" s="21"/>
      <c r="G333" s="22" t="s">
        <v>11</v>
      </c>
    </row>
    <row r="334" spans="1:9">
      <c r="A334" s="23"/>
      <c r="B334" s="23"/>
      <c r="C334" s="23"/>
      <c r="D334" s="23">
        <v>23097922.25</v>
      </c>
      <c r="E334" s="24" t="s">
        <v>15</v>
      </c>
      <c r="F334" s="25"/>
      <c r="G334" s="26">
        <f>G318</f>
        <v>29397064.329999998</v>
      </c>
    </row>
    <row r="335" spans="1:9">
      <c r="A335" s="27"/>
      <c r="B335" s="27"/>
      <c r="C335" s="27"/>
      <c r="D335" s="27"/>
      <c r="E335" s="28" t="s">
        <v>16</v>
      </c>
      <c r="F335" s="29"/>
      <c r="G335" s="30"/>
    </row>
    <row r="336" spans="1:9">
      <c r="A336" s="27">
        <v>245120</v>
      </c>
      <c r="B336" s="27">
        <v>0</v>
      </c>
      <c r="C336" s="27">
        <f>SUM(A336:B336)</f>
        <v>245120</v>
      </c>
      <c r="D336" s="27">
        <f t="shared" ref="D336:D357" si="18">G336+D228</f>
        <v>3842.6200000000003</v>
      </c>
      <c r="E336" s="28" t="s">
        <v>17</v>
      </c>
      <c r="F336" s="29" t="s">
        <v>18</v>
      </c>
      <c r="G336" s="30">
        <f>'[1]หมายเหตุ 1'!D231</f>
        <v>3353.76</v>
      </c>
      <c r="I336" s="3">
        <f>G336+G337++G340+G343+G357</f>
        <v>7925454.7599999998</v>
      </c>
    </row>
    <row r="337" spans="1:7">
      <c r="A337" s="27">
        <v>404550</v>
      </c>
      <c r="B337" s="27">
        <v>0</v>
      </c>
      <c r="C337" s="27">
        <f t="shared" ref="C337:C358" si="19">SUM(A337:B337)</f>
        <v>404550</v>
      </c>
      <c r="D337" s="27">
        <f t="shared" si="18"/>
        <v>45100</v>
      </c>
      <c r="E337" s="28" t="s">
        <v>19</v>
      </c>
      <c r="F337" s="29" t="s">
        <v>20</v>
      </c>
      <c r="G337" s="30">
        <f>'[1]หมายเหตุ 1'!D241</f>
        <v>970</v>
      </c>
    </row>
    <row r="338" spans="1:7">
      <c r="A338" s="27">
        <v>133000</v>
      </c>
      <c r="B338" s="27">
        <v>0</v>
      </c>
      <c r="C338" s="27">
        <f t="shared" si="19"/>
        <v>133000</v>
      </c>
      <c r="D338" s="27">
        <f t="shared" si="18"/>
        <v>8690.41</v>
      </c>
      <c r="E338" s="28" t="s">
        <v>21</v>
      </c>
      <c r="F338" s="29" t="s">
        <v>22</v>
      </c>
      <c r="G338" s="30">
        <f>'[1]หมายเหตุ 1'!D247</f>
        <v>0</v>
      </c>
    </row>
    <row r="339" spans="1:7">
      <c r="A339" s="27">
        <v>0</v>
      </c>
      <c r="B339" s="27">
        <v>0</v>
      </c>
      <c r="C339" s="27">
        <f t="shared" si="19"/>
        <v>0</v>
      </c>
      <c r="D339" s="27">
        <f t="shared" si="18"/>
        <v>0</v>
      </c>
      <c r="E339" s="28" t="s">
        <v>23</v>
      </c>
      <c r="F339" s="29" t="s">
        <v>24</v>
      </c>
      <c r="G339" s="30">
        <v>0</v>
      </c>
    </row>
    <row r="340" spans="1:7">
      <c r="A340" s="27">
        <v>10000</v>
      </c>
      <c r="B340" s="27">
        <v>0</v>
      </c>
      <c r="C340" s="27">
        <f t="shared" si="19"/>
        <v>10000</v>
      </c>
      <c r="D340" s="27">
        <f t="shared" si="18"/>
        <v>747</v>
      </c>
      <c r="E340" s="28" t="s">
        <v>25</v>
      </c>
      <c r="F340" s="29" t="s">
        <v>26</v>
      </c>
      <c r="G340" s="30">
        <f>'[1]หมายเหตุ 1'!D251</f>
        <v>50</v>
      </c>
    </row>
    <row r="341" spans="1:7">
      <c r="A341" s="27">
        <v>1000</v>
      </c>
      <c r="B341" s="27">
        <v>0</v>
      </c>
      <c r="C341" s="27">
        <f t="shared" si="19"/>
        <v>1000</v>
      </c>
      <c r="D341" s="27">
        <f t="shared" si="18"/>
        <v>1513</v>
      </c>
      <c r="E341" s="28" t="s">
        <v>27</v>
      </c>
      <c r="F341" s="29" t="s">
        <v>28</v>
      </c>
      <c r="G341" s="30">
        <f>'[1]หมายเหตุ 1'!D289</f>
        <v>0</v>
      </c>
    </row>
    <row r="342" spans="1:7">
      <c r="A342" s="27">
        <v>16206330</v>
      </c>
      <c r="B342" s="27">
        <v>0</v>
      </c>
      <c r="C342" s="27">
        <f t="shared" si="19"/>
        <v>16206330</v>
      </c>
      <c r="D342" s="27">
        <f t="shared" si="18"/>
        <v>3915822.21</v>
      </c>
      <c r="E342" s="28" t="s">
        <v>29</v>
      </c>
      <c r="F342" s="29" t="s">
        <v>30</v>
      </c>
      <c r="G342" s="30">
        <f>'[1]หมายเหตุ 1'!D309</f>
        <v>0</v>
      </c>
    </row>
    <row r="343" spans="1:7">
      <c r="A343" s="27">
        <v>30120000</v>
      </c>
      <c r="B343" s="27">
        <v>0</v>
      </c>
      <c r="C343" s="27">
        <f t="shared" si="19"/>
        <v>30120000</v>
      </c>
      <c r="D343" s="27">
        <f t="shared" si="18"/>
        <v>17944133</v>
      </c>
      <c r="E343" s="28" t="s">
        <v>31</v>
      </c>
      <c r="F343" s="29" t="s">
        <v>32</v>
      </c>
      <c r="G343" s="30">
        <f>'[1]หมายเหตุ 1'!D280</f>
        <v>7142081</v>
      </c>
    </row>
    <row r="344" spans="1:7">
      <c r="A344" s="27"/>
      <c r="B344" s="27"/>
      <c r="C344" s="27"/>
      <c r="D344" s="27">
        <f t="shared" si="18"/>
        <v>53773</v>
      </c>
      <c r="E344" s="28" t="s">
        <v>33</v>
      </c>
      <c r="F344" s="29"/>
      <c r="G344" s="30">
        <v>23055</v>
      </c>
    </row>
    <row r="345" spans="1:7">
      <c r="A345" s="27"/>
      <c r="B345" s="27"/>
      <c r="C345" s="27"/>
      <c r="D345" s="27">
        <f t="shared" si="18"/>
        <v>0</v>
      </c>
      <c r="E345" s="28" t="s">
        <v>34</v>
      </c>
      <c r="F345" s="29"/>
      <c r="G345" s="30">
        <v>0</v>
      </c>
    </row>
    <row r="346" spans="1:7">
      <c r="A346" s="27"/>
      <c r="B346" s="27"/>
      <c r="C346" s="27"/>
      <c r="D346" s="27">
        <f t="shared" si="18"/>
        <v>312.60000000000002</v>
      </c>
      <c r="E346" s="28" t="s">
        <v>35</v>
      </c>
      <c r="F346" s="29"/>
      <c r="G346" s="30">
        <v>149.46</v>
      </c>
    </row>
    <row r="347" spans="1:7">
      <c r="A347" s="27"/>
      <c r="B347" s="27"/>
      <c r="C347" s="27"/>
      <c r="D347" s="27">
        <f t="shared" si="18"/>
        <v>19492.349999999999</v>
      </c>
      <c r="E347" s="28" t="s">
        <v>36</v>
      </c>
      <c r="F347" s="29"/>
      <c r="G347" s="30">
        <v>9306.0300000000007</v>
      </c>
    </row>
    <row r="348" spans="1:7">
      <c r="A348" s="27"/>
      <c r="B348" s="27"/>
      <c r="C348" s="27"/>
      <c r="D348" s="27">
        <f t="shared" si="18"/>
        <v>31600</v>
      </c>
      <c r="E348" s="28" t="s">
        <v>37</v>
      </c>
      <c r="F348" s="29"/>
      <c r="G348" s="30">
        <v>10800</v>
      </c>
    </row>
    <row r="349" spans="1:7">
      <c r="A349" s="27"/>
      <c r="B349" s="27"/>
      <c r="C349" s="27"/>
      <c r="D349" s="27">
        <f t="shared" si="18"/>
        <v>2337.7800000000002</v>
      </c>
      <c r="E349" s="28" t="s">
        <v>38</v>
      </c>
      <c r="F349" s="29"/>
      <c r="G349" s="30">
        <v>222.78</v>
      </c>
    </row>
    <row r="350" spans="1:7">
      <c r="A350" s="27"/>
      <c r="B350" s="27"/>
      <c r="C350" s="27"/>
      <c r="D350" s="27">
        <f t="shared" si="18"/>
        <v>0</v>
      </c>
      <c r="E350" s="28" t="s">
        <v>39</v>
      </c>
      <c r="F350" s="29"/>
      <c r="G350" s="30">
        <v>0</v>
      </c>
    </row>
    <row r="351" spans="1:7">
      <c r="A351" s="27"/>
      <c r="B351" s="27"/>
      <c r="C351" s="27"/>
      <c r="D351" s="27">
        <f t="shared" si="18"/>
        <v>0</v>
      </c>
      <c r="E351" s="28" t="s">
        <v>40</v>
      </c>
      <c r="F351" s="29"/>
      <c r="G351" s="30">
        <v>0</v>
      </c>
    </row>
    <row r="352" spans="1:7">
      <c r="A352" s="27"/>
      <c r="B352" s="27"/>
      <c r="C352" s="27"/>
      <c r="D352" s="27">
        <f t="shared" si="18"/>
        <v>29216</v>
      </c>
      <c r="E352" s="28" t="s">
        <v>41</v>
      </c>
      <c r="F352" s="29"/>
      <c r="G352" s="30">
        <v>7304</v>
      </c>
    </row>
    <row r="353" spans="1:7">
      <c r="A353" s="27"/>
      <c r="B353" s="27"/>
      <c r="C353" s="27"/>
      <c r="D353" s="27">
        <f t="shared" si="18"/>
        <v>1039127.75</v>
      </c>
      <c r="E353" s="28" t="s">
        <v>42</v>
      </c>
      <c r="F353" s="29"/>
      <c r="G353" s="30">
        <v>255518.5</v>
      </c>
    </row>
    <row r="354" spans="1:7">
      <c r="A354" s="27"/>
      <c r="B354" s="27"/>
      <c r="C354" s="27"/>
      <c r="D354" s="27">
        <f t="shared" si="18"/>
        <v>555424</v>
      </c>
      <c r="E354" s="28" t="s">
        <v>43</v>
      </c>
      <c r="F354" s="29"/>
      <c r="G354" s="30">
        <f>16760+16760</f>
        <v>33520</v>
      </c>
    </row>
    <row r="355" spans="1:7">
      <c r="A355" s="27"/>
      <c r="B355" s="27"/>
      <c r="C355" s="27"/>
      <c r="D355" s="27">
        <f t="shared" si="18"/>
        <v>2340</v>
      </c>
      <c r="E355" s="28" t="s">
        <v>81</v>
      </c>
      <c r="F355" s="29"/>
      <c r="G355" s="30">
        <v>0</v>
      </c>
    </row>
    <row r="356" spans="1:7">
      <c r="A356" s="27"/>
      <c r="B356" s="27"/>
      <c r="C356" s="27"/>
      <c r="D356" s="27">
        <f t="shared" si="18"/>
        <v>160</v>
      </c>
      <c r="E356" s="28" t="s">
        <v>54</v>
      </c>
      <c r="F356" s="29"/>
      <c r="G356" s="30">
        <v>0</v>
      </c>
    </row>
    <row r="357" spans="1:7">
      <c r="A357" s="27"/>
      <c r="B357" s="27">
        <f>D357</f>
        <v>779000</v>
      </c>
      <c r="C357" s="27">
        <f t="shared" si="19"/>
        <v>779000</v>
      </c>
      <c r="D357" s="27">
        <f t="shared" si="18"/>
        <v>779000</v>
      </c>
      <c r="E357" s="28" t="s">
        <v>84</v>
      </c>
      <c r="F357" s="29"/>
      <c r="G357" s="30">
        <f>'[1]หมายเหตุ 1'!D286</f>
        <v>779000</v>
      </c>
    </row>
    <row r="358" spans="1:7">
      <c r="A358" s="27"/>
      <c r="B358" s="27"/>
      <c r="C358" s="27">
        <f t="shared" si="19"/>
        <v>0</v>
      </c>
      <c r="D358" s="27">
        <f>G358+D252</f>
        <v>133.15</v>
      </c>
      <c r="E358" s="28" t="s">
        <v>85</v>
      </c>
      <c r="F358" s="29"/>
      <c r="G358" s="30">
        <v>133.15</v>
      </c>
    </row>
    <row r="359" spans="1:7">
      <c r="A359" s="31"/>
      <c r="B359" s="31"/>
      <c r="C359" s="31"/>
      <c r="D359" s="31"/>
      <c r="E359" s="32"/>
      <c r="F359" s="33"/>
      <c r="G359" s="34"/>
    </row>
    <row r="360" spans="1:7">
      <c r="A360" s="31"/>
      <c r="B360" s="31"/>
      <c r="C360" s="31"/>
      <c r="D360" s="31"/>
      <c r="E360" s="32"/>
      <c r="F360" s="33"/>
      <c r="G360" s="34"/>
    </row>
    <row r="361" spans="1:7">
      <c r="A361" s="31"/>
      <c r="B361" s="31"/>
      <c r="C361" s="31"/>
      <c r="D361" s="31"/>
      <c r="E361" s="32"/>
      <c r="F361" s="33"/>
      <c r="G361" s="34"/>
    </row>
    <row r="362" spans="1:7" ht="24" thickBot="1">
      <c r="A362" s="35">
        <f>SUM(A336:A361)</f>
        <v>47120000</v>
      </c>
      <c r="B362" s="35">
        <f t="shared" ref="B362:D362" si="20">SUM(B336:B361)</f>
        <v>779000</v>
      </c>
      <c r="C362" s="35">
        <f t="shared" si="20"/>
        <v>47899000</v>
      </c>
      <c r="D362" s="35">
        <f t="shared" si="20"/>
        <v>24432764.870000001</v>
      </c>
      <c r="E362" s="36" t="s">
        <v>44</v>
      </c>
      <c r="F362" s="37"/>
      <c r="G362" s="38">
        <f>SUM(G336:G361)</f>
        <v>8265463.6800000006</v>
      </c>
    </row>
    <row r="363" spans="1:7" ht="24" thickTop="1">
      <c r="A363" s="39"/>
      <c r="B363" s="39"/>
      <c r="C363" s="39"/>
      <c r="D363" s="39"/>
      <c r="E363" s="40"/>
      <c r="F363" s="41"/>
      <c r="G363" s="42"/>
    </row>
    <row r="364" spans="1:7">
      <c r="A364" s="39"/>
      <c r="B364" s="39"/>
      <c r="C364" s="39"/>
      <c r="D364" s="39"/>
      <c r="E364" s="40"/>
      <c r="F364" s="41"/>
      <c r="G364" s="42"/>
    </row>
    <row r="365" spans="1:7">
      <c r="A365" s="39"/>
      <c r="B365" s="39"/>
      <c r="C365" s="39"/>
      <c r="D365" s="39"/>
      <c r="E365" s="40"/>
      <c r="F365" s="41"/>
      <c r="G365" s="42"/>
    </row>
    <row r="366" spans="1:7">
      <c r="A366" s="39"/>
      <c r="B366" s="39"/>
      <c r="C366" s="39"/>
      <c r="D366" s="39"/>
      <c r="E366" s="40"/>
      <c r="F366" s="41"/>
      <c r="G366" s="42"/>
    </row>
    <row r="367" spans="1:7">
      <c r="A367" s="39"/>
      <c r="B367" s="39"/>
      <c r="C367" s="39"/>
      <c r="D367" s="39"/>
      <c r="E367" s="40"/>
      <c r="F367" s="41"/>
      <c r="G367" s="42"/>
    </row>
    <row r="368" spans="1:7">
      <c r="A368" s="39"/>
      <c r="B368" s="39"/>
      <c r="C368" s="39"/>
      <c r="D368" s="39"/>
      <c r="E368" s="40"/>
      <c r="F368" s="41"/>
      <c r="G368" s="42"/>
    </row>
    <row r="369" spans="1:7">
      <c r="A369" s="39"/>
      <c r="B369" s="39"/>
      <c r="C369" s="39"/>
      <c r="D369" s="39"/>
      <c r="E369" s="40"/>
      <c r="F369" s="41"/>
      <c r="G369" s="42"/>
    </row>
    <row r="370" spans="1:7">
      <c r="A370" s="39"/>
      <c r="B370" s="39"/>
      <c r="C370" s="39"/>
      <c r="D370" s="39"/>
      <c r="E370" s="40"/>
      <c r="F370" s="41"/>
      <c r="G370" s="42"/>
    </row>
    <row r="371" spans="1:7">
      <c r="A371" s="39"/>
      <c r="B371" s="39"/>
      <c r="C371" s="39"/>
      <c r="D371" s="39"/>
      <c r="E371" s="40"/>
      <c r="F371" s="41"/>
      <c r="G371" s="42"/>
    </row>
    <row r="372" spans="1:7">
      <c r="A372" s="39"/>
      <c r="B372" s="39"/>
      <c r="C372" s="39"/>
      <c r="D372" s="39"/>
      <c r="E372" s="40"/>
      <c r="F372" s="41"/>
      <c r="G372" s="42"/>
    </row>
    <row r="373" spans="1:7">
      <c r="A373" s="39"/>
      <c r="B373" s="39"/>
      <c r="C373" s="39"/>
      <c r="D373" s="39"/>
      <c r="E373" s="40"/>
      <c r="F373" s="41"/>
      <c r="G373" s="42"/>
    </row>
    <row r="374" spans="1:7">
      <c r="A374" s="39"/>
      <c r="B374" s="39"/>
      <c r="C374" s="39"/>
      <c r="D374" s="39"/>
      <c r="E374" s="40"/>
      <c r="F374" s="41"/>
      <c r="G374" s="42"/>
    </row>
    <row r="375" spans="1:7">
      <c r="A375" s="39"/>
      <c r="B375" s="39"/>
      <c r="C375" s="39"/>
      <c r="D375" s="39"/>
      <c r="E375" s="40"/>
      <c r="F375" s="41"/>
      <c r="G375" s="42"/>
    </row>
    <row r="376" spans="1:7">
      <c r="A376" s="39"/>
      <c r="B376" s="39"/>
      <c r="C376" s="39"/>
      <c r="D376" s="39"/>
      <c r="E376" s="40"/>
      <c r="F376" s="41"/>
      <c r="G376" s="42"/>
    </row>
    <row r="377" spans="1:7">
      <c r="A377" s="39"/>
      <c r="B377" s="39"/>
      <c r="C377" s="39"/>
      <c r="D377" s="39"/>
      <c r="E377" s="40"/>
      <c r="F377" s="41"/>
      <c r="G377" s="42"/>
    </row>
    <row r="378" spans="1:7">
      <c r="A378" s="39"/>
      <c r="B378" s="39"/>
      <c r="C378" s="39"/>
      <c r="D378" s="39"/>
      <c r="E378" s="40"/>
      <c r="F378" s="41"/>
      <c r="G378" s="42"/>
    </row>
    <row r="379" spans="1:7">
      <c r="A379" s="39"/>
      <c r="B379" s="39"/>
      <c r="C379" s="39"/>
      <c r="D379" s="39"/>
      <c r="E379" s="40"/>
      <c r="F379" s="41"/>
      <c r="G379" s="42"/>
    </row>
    <row r="380" spans="1:7">
      <c r="A380" s="39"/>
      <c r="B380" s="39"/>
      <c r="C380" s="39"/>
      <c r="D380" s="39"/>
      <c r="E380" s="40"/>
      <c r="F380" s="41"/>
      <c r="G380" s="42"/>
    </row>
    <row r="381" spans="1:7">
      <c r="A381" s="39"/>
      <c r="B381" s="39"/>
      <c r="C381" s="39"/>
      <c r="D381" s="39"/>
      <c r="E381" s="40"/>
      <c r="F381" s="41"/>
      <c r="G381" s="42"/>
    </row>
    <row r="382" spans="1:7">
      <c r="A382" s="39"/>
      <c r="B382" s="39"/>
      <c r="C382" s="39"/>
      <c r="D382" s="39"/>
      <c r="E382" s="40"/>
      <c r="F382" s="41"/>
      <c r="G382" s="42"/>
    </row>
    <row r="383" spans="1:7">
      <c r="A383" s="39"/>
      <c r="B383" s="39"/>
      <c r="C383" s="39"/>
      <c r="D383" s="39"/>
      <c r="E383" s="40"/>
      <c r="F383" s="41"/>
      <c r="G383" s="42"/>
    </row>
    <row r="384" spans="1:7">
      <c r="A384" s="39"/>
      <c r="B384" s="39"/>
      <c r="C384" s="39"/>
      <c r="D384" s="39"/>
      <c r="E384" s="40"/>
      <c r="F384" s="41"/>
      <c r="G384" s="42"/>
    </row>
    <row r="385" spans="1:7">
      <c r="A385" s="39"/>
      <c r="B385" s="39"/>
      <c r="C385" s="39"/>
      <c r="D385" s="39"/>
      <c r="E385" s="40"/>
      <c r="F385" s="41"/>
      <c r="G385" s="42"/>
    </row>
    <row r="386" spans="1:7">
      <c r="A386" s="39"/>
      <c r="B386" s="39"/>
      <c r="C386" s="39"/>
      <c r="D386" s="39"/>
      <c r="E386" s="40"/>
      <c r="F386" s="41"/>
      <c r="G386" s="42"/>
    </row>
    <row r="387" spans="1:7">
      <c r="A387" s="39"/>
      <c r="B387" s="39"/>
      <c r="C387" s="39"/>
      <c r="D387" s="39"/>
      <c r="E387" s="40"/>
      <c r="F387" s="41"/>
      <c r="G387" s="42"/>
    </row>
    <row r="388" spans="1:7">
      <c r="A388" s="39"/>
      <c r="B388" s="39"/>
      <c r="C388" s="39"/>
      <c r="D388" s="39"/>
      <c r="E388" s="40"/>
      <c r="F388" s="41"/>
      <c r="G388" s="42"/>
    </row>
    <row r="389" spans="1:7">
      <c r="A389" s="39"/>
      <c r="B389" s="39"/>
      <c r="C389" s="39"/>
      <c r="D389" s="39"/>
      <c r="E389" s="40"/>
      <c r="F389" s="41"/>
      <c r="G389" s="42"/>
    </row>
    <row r="390" spans="1:7">
      <c r="A390" s="39"/>
      <c r="B390" s="39"/>
      <c r="C390" s="39"/>
      <c r="D390" s="39"/>
      <c r="E390" s="40"/>
      <c r="F390" s="41"/>
      <c r="G390" s="42"/>
    </row>
    <row r="391" spans="1:7">
      <c r="A391" s="39"/>
      <c r="B391" s="39"/>
      <c r="C391" s="39"/>
      <c r="D391" s="39"/>
      <c r="E391" s="40"/>
      <c r="F391" s="41"/>
      <c r="G391" s="42"/>
    </row>
    <row r="392" spans="1:7">
      <c r="A392" s="39"/>
      <c r="B392" s="39"/>
      <c r="C392" s="39"/>
      <c r="D392" s="39"/>
      <c r="E392" s="40"/>
      <c r="F392" s="41"/>
      <c r="G392" s="42"/>
    </row>
    <row r="393" spans="1:7">
      <c r="A393" s="39"/>
      <c r="B393" s="39"/>
      <c r="C393" s="39"/>
      <c r="D393" s="39"/>
      <c r="E393" s="40"/>
      <c r="F393" s="41"/>
      <c r="G393" s="42"/>
    </row>
    <row r="394" spans="1:7">
      <c r="A394" s="39"/>
      <c r="B394" s="39"/>
      <c r="C394" s="39"/>
      <c r="D394" s="39"/>
      <c r="E394" s="40"/>
      <c r="F394" s="41"/>
      <c r="G394" s="42"/>
    </row>
    <row r="395" spans="1:7">
      <c r="A395" s="39"/>
      <c r="B395" s="39"/>
      <c r="C395" s="39"/>
      <c r="D395" s="39"/>
      <c r="E395" s="40"/>
      <c r="F395" s="41"/>
      <c r="G395" s="42"/>
    </row>
    <row r="396" spans="1:7">
      <c r="A396" s="39"/>
      <c r="B396" s="39"/>
      <c r="C396" s="39"/>
      <c r="D396" s="39"/>
      <c r="E396" s="40"/>
      <c r="F396" s="41"/>
      <c r="G396" s="42"/>
    </row>
    <row r="397" spans="1:7">
      <c r="A397" s="39"/>
      <c r="B397" s="39"/>
      <c r="C397" s="39"/>
      <c r="D397" s="39"/>
      <c r="E397" s="40"/>
      <c r="F397" s="41"/>
      <c r="G397" s="42"/>
    </row>
    <row r="398" spans="1:7">
      <c r="A398" s="39"/>
      <c r="B398" s="39"/>
      <c r="C398" s="39"/>
      <c r="D398" s="39"/>
      <c r="E398" s="40"/>
      <c r="F398" s="41"/>
      <c r="G398" s="42"/>
    </row>
    <row r="399" spans="1:7">
      <c r="A399" s="6" t="s">
        <v>3</v>
      </c>
      <c r="B399" s="6"/>
      <c r="C399" s="6"/>
      <c r="D399" s="6"/>
      <c r="E399" s="7"/>
      <c r="F399" s="8"/>
      <c r="G399" s="9"/>
    </row>
    <row r="400" spans="1:7">
      <c r="A400" s="16" t="s">
        <v>4</v>
      </c>
      <c r="B400" s="16" t="s">
        <v>5</v>
      </c>
      <c r="C400" s="16" t="s">
        <v>6</v>
      </c>
      <c r="D400" s="16" t="s">
        <v>7</v>
      </c>
      <c r="E400" s="11" t="s">
        <v>8</v>
      </c>
      <c r="F400" s="12" t="s">
        <v>9</v>
      </c>
      <c r="G400" s="13" t="s">
        <v>10</v>
      </c>
    </row>
    <row r="401" spans="1:7">
      <c r="A401" s="16" t="s">
        <v>11</v>
      </c>
      <c r="B401" s="16" t="s">
        <v>12</v>
      </c>
      <c r="C401" s="16" t="s">
        <v>11</v>
      </c>
      <c r="D401" s="16" t="s">
        <v>11</v>
      </c>
      <c r="E401" s="17"/>
      <c r="F401" s="12"/>
      <c r="G401" s="13" t="s">
        <v>13</v>
      </c>
    </row>
    <row r="402" spans="1:7">
      <c r="A402" s="18"/>
      <c r="B402" s="19" t="s">
        <v>14</v>
      </c>
      <c r="C402" s="18"/>
      <c r="D402" s="18"/>
      <c r="E402" s="20"/>
      <c r="F402" s="21"/>
      <c r="G402" s="22" t="s">
        <v>11</v>
      </c>
    </row>
    <row r="403" spans="1:7">
      <c r="A403" s="23"/>
      <c r="B403" s="23"/>
      <c r="C403" s="23"/>
      <c r="D403" s="23"/>
      <c r="E403" s="24" t="s">
        <v>45</v>
      </c>
      <c r="F403" s="25"/>
      <c r="G403" s="26"/>
    </row>
    <row r="404" spans="1:7">
      <c r="A404" s="27">
        <f>[1]โอนงบประมาณ!E108</f>
        <v>10932000</v>
      </c>
      <c r="B404" s="27"/>
      <c r="C404" s="27">
        <f>SUM(A404:B404)</f>
        <v>10932000</v>
      </c>
      <c r="D404" s="27">
        <f t="shared" ref="D404:D418" si="21">G404+D296</f>
        <v>3011450</v>
      </c>
      <c r="E404" s="28" t="s">
        <v>46</v>
      </c>
      <c r="F404" s="29" t="s">
        <v>47</v>
      </c>
      <c r="G404" s="30">
        <v>595304</v>
      </c>
    </row>
    <row r="405" spans="1:7">
      <c r="A405" s="27">
        <f>[1]โอนงบประมาณ!E109</f>
        <v>2484720</v>
      </c>
      <c r="B405" s="27"/>
      <c r="C405" s="27">
        <f t="shared" ref="C405:C413" si="22">SUM(A405:B405)</f>
        <v>2484720</v>
      </c>
      <c r="D405" s="27">
        <f t="shared" si="21"/>
        <v>828240</v>
      </c>
      <c r="E405" s="28" t="s">
        <v>48</v>
      </c>
      <c r="F405" s="29" t="s">
        <v>49</v>
      </c>
      <c r="G405" s="30">
        <v>207060</v>
      </c>
    </row>
    <row r="406" spans="1:7">
      <c r="A406" s="27">
        <f>[1]โอนงบประมาณ!E110</f>
        <v>11380480</v>
      </c>
      <c r="B406" s="27"/>
      <c r="C406" s="27">
        <f t="shared" si="22"/>
        <v>11380480</v>
      </c>
      <c r="D406" s="27">
        <f t="shared" si="21"/>
        <v>3379960</v>
      </c>
      <c r="E406" s="28" t="s">
        <v>50</v>
      </c>
      <c r="F406" s="29" t="s">
        <v>51</v>
      </c>
      <c r="G406" s="30">
        <v>849115</v>
      </c>
    </row>
    <row r="407" spans="1:7">
      <c r="A407" s="27">
        <f>[1]โอนงบประมาณ!E111</f>
        <v>646800</v>
      </c>
      <c r="B407" s="27"/>
      <c r="C407" s="27">
        <f t="shared" si="22"/>
        <v>646800</v>
      </c>
      <c r="D407" s="27">
        <f t="shared" si="21"/>
        <v>119950</v>
      </c>
      <c r="E407" s="28" t="s">
        <v>52</v>
      </c>
      <c r="F407" s="29" t="s">
        <v>53</v>
      </c>
      <c r="G407" s="30">
        <v>42850</v>
      </c>
    </row>
    <row r="408" spans="1:7">
      <c r="A408" s="27">
        <f>[1]โอนงบประมาณ!E112</f>
        <v>6276000</v>
      </c>
      <c r="B408" s="27"/>
      <c r="C408" s="27">
        <f t="shared" si="22"/>
        <v>6276000</v>
      </c>
      <c r="D408" s="27">
        <f t="shared" si="21"/>
        <v>1778075.8</v>
      </c>
      <c r="E408" s="28" t="s">
        <v>54</v>
      </c>
      <c r="F408" s="29" t="s">
        <v>55</v>
      </c>
      <c r="G408" s="30">
        <f>879603.55+16760+16760</f>
        <v>913123.55</v>
      </c>
    </row>
    <row r="409" spans="1:7">
      <c r="A409" s="27">
        <f>[1]โอนงบประมาณ!E113</f>
        <v>2200000</v>
      </c>
      <c r="B409" s="27"/>
      <c r="C409" s="27">
        <f t="shared" si="22"/>
        <v>2200000</v>
      </c>
      <c r="D409" s="27">
        <f t="shared" si="21"/>
        <v>81596.91</v>
      </c>
      <c r="E409" s="28" t="s">
        <v>56</v>
      </c>
      <c r="F409" s="29" t="s">
        <v>57</v>
      </c>
      <c r="G409" s="30">
        <v>18196.46</v>
      </c>
    </row>
    <row r="410" spans="1:7">
      <c r="A410" s="27">
        <f>[1]โอนงบประมาณ!E114</f>
        <v>314000</v>
      </c>
      <c r="B410" s="27"/>
      <c r="C410" s="27">
        <f t="shared" si="22"/>
        <v>314000</v>
      </c>
      <c r="D410" s="27">
        <f t="shared" si="21"/>
        <v>70562.58</v>
      </c>
      <c r="E410" s="28" t="s">
        <v>58</v>
      </c>
      <c r="F410" s="29" t="s">
        <v>59</v>
      </c>
      <c r="G410" s="30">
        <v>15693.87</v>
      </c>
    </row>
    <row r="411" spans="1:7">
      <c r="A411" s="27">
        <f>[1]โอนงบประมาณ!E115</f>
        <v>96500</v>
      </c>
      <c r="B411" s="27"/>
      <c r="C411" s="27">
        <f t="shared" si="22"/>
        <v>96500</v>
      </c>
      <c r="D411" s="27">
        <f t="shared" si="21"/>
        <v>50000</v>
      </c>
      <c r="E411" s="28" t="s">
        <v>60</v>
      </c>
      <c r="F411" s="29" t="s">
        <v>61</v>
      </c>
      <c r="G411" s="30">
        <v>0</v>
      </c>
    </row>
    <row r="412" spans="1:7">
      <c r="A412" s="27">
        <f>[1]โอนงบประมาณ!E116</f>
        <v>10515500</v>
      </c>
      <c r="B412" s="27">
        <v>779000</v>
      </c>
      <c r="C412" s="27">
        <f t="shared" si="22"/>
        <v>11294500</v>
      </c>
      <c r="D412" s="27">
        <f t="shared" si="21"/>
        <v>779000</v>
      </c>
      <c r="E412" s="28" t="s">
        <v>62</v>
      </c>
      <c r="F412" s="29" t="s">
        <v>63</v>
      </c>
      <c r="G412" s="30">
        <v>779000</v>
      </c>
    </row>
    <row r="413" spans="1:7">
      <c r="A413" s="27">
        <f>[1]โอนงบประมาณ!E117</f>
        <v>2274000</v>
      </c>
      <c r="B413" s="27"/>
      <c r="C413" s="27">
        <f t="shared" si="22"/>
        <v>2274000</v>
      </c>
      <c r="D413" s="27">
        <f t="shared" si="21"/>
        <v>920000</v>
      </c>
      <c r="E413" s="28" t="s">
        <v>64</v>
      </c>
      <c r="F413" s="29" t="s">
        <v>65</v>
      </c>
      <c r="G413" s="30">
        <v>475000</v>
      </c>
    </row>
    <row r="414" spans="1:7">
      <c r="A414" s="27"/>
      <c r="B414" s="27"/>
      <c r="C414" s="27"/>
      <c r="D414" s="27">
        <f t="shared" si="21"/>
        <v>0</v>
      </c>
      <c r="E414" s="28" t="s">
        <v>66</v>
      </c>
      <c r="F414" s="29" t="s">
        <v>67</v>
      </c>
      <c r="G414" s="30">
        <v>0</v>
      </c>
    </row>
    <row r="415" spans="1:7">
      <c r="A415" s="27"/>
      <c r="B415" s="27"/>
      <c r="C415" s="27"/>
      <c r="D415" s="27">
        <f t="shared" si="21"/>
        <v>708504</v>
      </c>
      <c r="E415" s="28" t="s">
        <v>43</v>
      </c>
      <c r="F415" s="29" t="s">
        <v>68</v>
      </c>
      <c r="G415" s="30">
        <v>140800</v>
      </c>
    </row>
    <row r="416" spans="1:7">
      <c r="A416" s="27"/>
      <c r="B416" s="27"/>
      <c r="C416" s="27"/>
      <c r="D416" s="27">
        <f t="shared" si="21"/>
        <v>1137178.6000000001</v>
      </c>
      <c r="E416" s="28" t="s">
        <v>69</v>
      </c>
      <c r="F416" s="29" t="s">
        <v>70</v>
      </c>
      <c r="G416" s="30">
        <v>0</v>
      </c>
    </row>
    <row r="417" spans="1:9">
      <c r="A417" s="27"/>
      <c r="B417" s="27"/>
      <c r="C417" s="27"/>
      <c r="D417" s="27">
        <f t="shared" si="21"/>
        <v>1357269.3199999998</v>
      </c>
      <c r="E417" s="28" t="s">
        <v>71</v>
      </c>
      <c r="F417" s="29" t="s">
        <v>72</v>
      </c>
      <c r="G417" s="30">
        <f>'[1]หมายเหตุ 2,4 (2)'!H131</f>
        <v>317485.21999999997</v>
      </c>
    </row>
    <row r="418" spans="1:9">
      <c r="A418" s="27"/>
      <c r="B418" s="27"/>
      <c r="C418" s="27"/>
      <c r="D418" s="27">
        <f t="shared" si="21"/>
        <v>0</v>
      </c>
      <c r="E418" s="28" t="s">
        <v>74</v>
      </c>
      <c r="F418" s="29"/>
      <c r="G418" s="30"/>
    </row>
    <row r="419" spans="1:9">
      <c r="A419" s="27"/>
      <c r="B419" s="27"/>
      <c r="C419" s="27"/>
      <c r="D419" s="27"/>
      <c r="E419" s="28"/>
      <c r="F419" s="29"/>
      <c r="G419" s="30"/>
    </row>
    <row r="420" spans="1:9">
      <c r="A420" s="27"/>
      <c r="B420" s="27"/>
      <c r="C420" s="27"/>
      <c r="D420" s="27"/>
      <c r="E420" s="28"/>
      <c r="F420" s="29"/>
      <c r="G420" s="30"/>
    </row>
    <row r="421" spans="1:9">
      <c r="A421" s="31"/>
      <c r="B421" s="31"/>
      <c r="C421" s="31"/>
      <c r="D421" s="31"/>
      <c r="E421" s="28"/>
      <c r="F421" s="33"/>
      <c r="G421" s="34"/>
    </row>
    <row r="422" spans="1:9">
      <c r="A422" s="43">
        <f>SUM(A404:A421)</f>
        <v>47120000</v>
      </c>
      <c r="B422" s="43">
        <f t="shared" ref="B422:C422" si="23">SUM(B404:B421)</f>
        <v>779000</v>
      </c>
      <c r="C422" s="43">
        <f t="shared" si="23"/>
        <v>47899000</v>
      </c>
      <c r="D422" s="43">
        <f>SUM(D404:D421)</f>
        <v>14221787.210000001</v>
      </c>
      <c r="E422" s="44" t="s">
        <v>75</v>
      </c>
      <c r="F422" s="45"/>
      <c r="G422" s="46">
        <f>SUM(G404:G421)</f>
        <v>4353628.0999999996</v>
      </c>
    </row>
    <row r="423" spans="1:9">
      <c r="A423" s="15"/>
      <c r="B423" s="15"/>
      <c r="C423" s="15"/>
      <c r="D423" s="23">
        <f>D362-D422</f>
        <v>10210977.66</v>
      </c>
      <c r="E423" s="47" t="s">
        <v>76</v>
      </c>
      <c r="F423" s="48"/>
      <c r="G423" s="26"/>
    </row>
    <row r="424" spans="1:9">
      <c r="A424" s="15"/>
      <c r="B424" s="15"/>
      <c r="C424" s="15"/>
      <c r="D424" s="27"/>
      <c r="E424" s="47" t="s">
        <v>77</v>
      </c>
      <c r="F424" s="48"/>
      <c r="G424" s="30"/>
    </row>
    <row r="425" spans="1:9">
      <c r="A425" s="15"/>
      <c r="B425" s="15"/>
      <c r="C425" s="15"/>
      <c r="D425" s="31"/>
      <c r="E425" s="47" t="s">
        <v>78</v>
      </c>
      <c r="F425" s="48"/>
      <c r="G425" s="34">
        <f>G362-G422</f>
        <v>3911835.580000001</v>
      </c>
    </row>
    <row r="426" spans="1:9" ht="24" thickBot="1">
      <c r="A426" s="15"/>
      <c r="B426" s="15"/>
      <c r="C426" s="15"/>
      <c r="D426" s="35">
        <f>D334+D423</f>
        <v>33308899.91</v>
      </c>
      <c r="E426" s="47" t="s">
        <v>79</v>
      </c>
      <c r="F426" s="48"/>
      <c r="G426" s="38">
        <f>G334+G425</f>
        <v>33308899.91</v>
      </c>
      <c r="I426" s="3">
        <f>G426-8133.15</f>
        <v>33300766.760000002</v>
      </c>
    </row>
    <row r="427" spans="1:9" ht="24" thickTop="1"/>
    <row r="428" spans="1:9">
      <c r="I428" s="3">
        <v>7644.6</v>
      </c>
    </row>
    <row r="429" spans="1:9">
      <c r="A429" s="51"/>
      <c r="B429" s="51"/>
      <c r="C429" s="51"/>
      <c r="D429" s="51"/>
      <c r="E429" s="52"/>
      <c r="F429" s="53"/>
      <c r="G429" s="51"/>
      <c r="I429" s="3">
        <v>-8133.15</v>
      </c>
    </row>
    <row r="430" spans="1:9">
      <c r="A430" s="51"/>
      <c r="B430" s="51"/>
      <c r="C430" s="51"/>
      <c r="D430" s="51"/>
      <c r="E430" s="52"/>
      <c r="F430" s="53"/>
      <c r="G430" s="51"/>
      <c r="I430" s="3">
        <f>SUM(I428:I429)</f>
        <v>-488.54999999999927</v>
      </c>
    </row>
    <row r="431" spans="1:9">
      <c r="A431" s="51"/>
      <c r="B431" s="51"/>
      <c r="C431" s="51"/>
      <c r="D431" s="51"/>
      <c r="E431" s="52"/>
      <c r="F431" s="53"/>
      <c r="G431" s="54"/>
    </row>
    <row r="432" spans="1:9">
      <c r="A432" s="56"/>
      <c r="B432" s="56"/>
      <c r="C432" s="56"/>
      <c r="D432" s="56"/>
      <c r="E432" s="57"/>
      <c r="F432" s="58"/>
      <c r="G432" s="56"/>
    </row>
    <row r="433" spans="1:7">
      <c r="A433" s="56"/>
      <c r="B433" s="56"/>
      <c r="C433" s="56"/>
      <c r="D433" s="56"/>
      <c r="E433" s="57"/>
      <c r="F433" s="58"/>
      <c r="G433" s="56"/>
    </row>
    <row r="434" spans="1:7">
      <c r="A434" s="56"/>
      <c r="B434" s="56"/>
      <c r="C434" s="56"/>
      <c r="D434" s="56"/>
      <c r="E434" s="57"/>
      <c r="F434" s="58"/>
      <c r="G434" s="56"/>
    </row>
    <row r="435" spans="1:7">
      <c r="A435" s="1" t="s">
        <v>0</v>
      </c>
      <c r="B435" s="1"/>
      <c r="C435" s="1"/>
      <c r="D435" s="1"/>
      <c r="E435" s="1"/>
      <c r="F435" s="1"/>
      <c r="G435" s="1"/>
    </row>
    <row r="436" spans="1:7">
      <c r="A436" s="1" t="s">
        <v>1</v>
      </c>
      <c r="B436" s="1"/>
      <c r="C436" s="1"/>
      <c r="D436" s="1"/>
      <c r="E436" s="1"/>
      <c r="F436" s="1"/>
      <c r="G436" s="1"/>
    </row>
    <row r="437" spans="1:7">
      <c r="A437" s="4" t="s">
        <v>86</v>
      </c>
      <c r="B437" s="4"/>
      <c r="C437" s="4"/>
      <c r="D437" s="4"/>
      <c r="E437" s="4"/>
      <c r="F437" s="4"/>
      <c r="G437" s="4"/>
    </row>
    <row r="438" spans="1:7">
      <c r="A438" s="5" t="s">
        <v>3</v>
      </c>
      <c r="B438" s="6"/>
      <c r="C438" s="6"/>
      <c r="D438" s="6"/>
      <c r="E438" s="7"/>
      <c r="F438" s="8"/>
      <c r="G438" s="9"/>
    </row>
    <row r="439" spans="1:7">
      <c r="A439" s="10" t="s">
        <v>4</v>
      </c>
      <c r="B439" s="10" t="s">
        <v>5</v>
      </c>
      <c r="C439" s="10" t="s">
        <v>6</v>
      </c>
      <c r="D439" s="10" t="s">
        <v>7</v>
      </c>
      <c r="E439" s="11" t="s">
        <v>8</v>
      </c>
      <c r="F439" s="12" t="s">
        <v>9</v>
      </c>
      <c r="G439" s="13" t="s">
        <v>10</v>
      </c>
    </row>
    <row r="440" spans="1:7">
      <c r="A440" s="16" t="s">
        <v>11</v>
      </c>
      <c r="B440" s="16" t="s">
        <v>12</v>
      </c>
      <c r="C440" s="16" t="s">
        <v>11</v>
      </c>
      <c r="D440" s="16" t="s">
        <v>11</v>
      </c>
      <c r="E440" s="17"/>
      <c r="F440" s="12"/>
      <c r="G440" s="13" t="s">
        <v>13</v>
      </c>
    </row>
    <row r="441" spans="1:7">
      <c r="A441" s="18"/>
      <c r="B441" s="19" t="s">
        <v>14</v>
      </c>
      <c r="C441" s="18"/>
      <c r="D441" s="18"/>
      <c r="E441" s="20"/>
      <c r="F441" s="21"/>
      <c r="G441" s="22" t="s">
        <v>11</v>
      </c>
    </row>
    <row r="442" spans="1:7">
      <c r="A442" s="23"/>
      <c r="B442" s="23"/>
      <c r="C442" s="23"/>
      <c r="D442" s="23">
        <v>23097922.25</v>
      </c>
      <c r="E442" s="24" t="s">
        <v>15</v>
      </c>
      <c r="F442" s="25"/>
      <c r="G442" s="26">
        <f>G426</f>
        <v>33308899.91</v>
      </c>
    </row>
    <row r="443" spans="1:7">
      <c r="A443" s="27"/>
      <c r="B443" s="27"/>
      <c r="C443" s="27"/>
      <c r="D443" s="27"/>
      <c r="E443" s="28" t="s">
        <v>16</v>
      </c>
      <c r="F443" s="29"/>
      <c r="G443" s="30"/>
    </row>
    <row r="444" spans="1:7">
      <c r="A444" s="27">
        <v>245120</v>
      </c>
      <c r="B444" s="27">
        <v>0</v>
      </c>
      <c r="C444" s="27">
        <f>SUM(A444:B444)</f>
        <v>245120</v>
      </c>
      <c r="D444" s="27">
        <f t="shared" ref="D444:D466" si="24">G444+D336</f>
        <v>31753.21</v>
      </c>
      <c r="E444" s="28" t="s">
        <v>17</v>
      </c>
      <c r="F444" s="29" t="s">
        <v>18</v>
      </c>
      <c r="G444" s="30">
        <v>27910.59</v>
      </c>
    </row>
    <row r="445" spans="1:7">
      <c r="A445" s="27">
        <v>404550</v>
      </c>
      <c r="B445" s="27">
        <v>0</v>
      </c>
      <c r="C445" s="27">
        <f t="shared" ref="C445:C451" si="25">SUM(A445:B445)</f>
        <v>404550</v>
      </c>
      <c r="D445" s="27">
        <f t="shared" si="24"/>
        <v>65340</v>
      </c>
      <c r="E445" s="28" t="s">
        <v>19</v>
      </c>
      <c r="F445" s="29" t="s">
        <v>20</v>
      </c>
      <c r="G445" s="30">
        <v>20240</v>
      </c>
    </row>
    <row r="446" spans="1:7">
      <c r="A446" s="27">
        <v>133000</v>
      </c>
      <c r="B446" s="27">
        <v>0</v>
      </c>
      <c r="C446" s="27">
        <f t="shared" si="25"/>
        <v>133000</v>
      </c>
      <c r="D446" s="27">
        <f t="shared" si="24"/>
        <v>15626.32</v>
      </c>
      <c r="E446" s="28" t="s">
        <v>21</v>
      </c>
      <c r="F446" s="29" t="s">
        <v>22</v>
      </c>
      <c r="G446" s="30">
        <v>6935.91</v>
      </c>
    </row>
    <row r="447" spans="1:7">
      <c r="A447" s="27">
        <v>0</v>
      </c>
      <c r="B447" s="27">
        <v>0</v>
      </c>
      <c r="C447" s="27">
        <f t="shared" si="25"/>
        <v>0</v>
      </c>
      <c r="D447" s="27">
        <f t="shared" si="24"/>
        <v>0</v>
      </c>
      <c r="E447" s="28" t="s">
        <v>23</v>
      </c>
      <c r="F447" s="29" t="s">
        <v>24</v>
      </c>
      <c r="G447" s="30">
        <v>0</v>
      </c>
    </row>
    <row r="448" spans="1:7">
      <c r="A448" s="27">
        <v>10000</v>
      </c>
      <c r="B448" s="27">
        <v>0</v>
      </c>
      <c r="C448" s="27">
        <f t="shared" si="25"/>
        <v>10000</v>
      </c>
      <c r="D448" s="27">
        <f t="shared" si="24"/>
        <v>767</v>
      </c>
      <c r="E448" s="28" t="s">
        <v>25</v>
      </c>
      <c r="F448" s="29" t="s">
        <v>26</v>
      </c>
      <c r="G448" s="30">
        <v>20</v>
      </c>
    </row>
    <row r="449" spans="1:7">
      <c r="A449" s="27">
        <v>1000</v>
      </c>
      <c r="B449" s="27">
        <v>0</v>
      </c>
      <c r="C449" s="27">
        <f t="shared" si="25"/>
        <v>1000</v>
      </c>
      <c r="D449" s="27">
        <f t="shared" si="24"/>
        <v>1513</v>
      </c>
      <c r="E449" s="28" t="s">
        <v>27</v>
      </c>
      <c r="F449" s="29" t="s">
        <v>28</v>
      </c>
      <c r="G449" s="30">
        <v>0</v>
      </c>
    </row>
    <row r="450" spans="1:7">
      <c r="A450" s="27">
        <v>16206330</v>
      </c>
      <c r="B450" s="27">
        <v>0</v>
      </c>
      <c r="C450" s="27">
        <f t="shared" si="25"/>
        <v>16206330</v>
      </c>
      <c r="D450" s="27">
        <f t="shared" si="24"/>
        <v>5523158.2199999997</v>
      </c>
      <c r="E450" s="28" t="s">
        <v>29</v>
      </c>
      <c r="F450" s="29" t="s">
        <v>30</v>
      </c>
      <c r="G450" s="30">
        <v>1607336.01</v>
      </c>
    </row>
    <row r="451" spans="1:7">
      <c r="A451" s="27">
        <v>30120000</v>
      </c>
      <c r="B451" s="27">
        <v>0</v>
      </c>
      <c r="C451" s="27">
        <f t="shared" si="25"/>
        <v>30120000</v>
      </c>
      <c r="D451" s="27">
        <f t="shared" si="24"/>
        <v>17944133</v>
      </c>
      <c r="E451" s="28" t="s">
        <v>31</v>
      </c>
      <c r="F451" s="29" t="s">
        <v>32</v>
      </c>
      <c r="G451" s="30">
        <v>0</v>
      </c>
    </row>
    <row r="452" spans="1:7">
      <c r="A452" s="27"/>
      <c r="B452" s="27"/>
      <c r="C452" s="27"/>
      <c r="D452" s="27">
        <f t="shared" si="24"/>
        <v>170561</v>
      </c>
      <c r="E452" s="28" t="s">
        <v>33</v>
      </c>
      <c r="F452" s="29"/>
      <c r="G452" s="30">
        <v>116788</v>
      </c>
    </row>
    <row r="453" spans="1:7">
      <c r="A453" s="27"/>
      <c r="B453" s="27"/>
      <c r="C453" s="27"/>
      <c r="D453" s="27">
        <f t="shared" si="24"/>
        <v>0</v>
      </c>
      <c r="E453" s="28" t="s">
        <v>34</v>
      </c>
      <c r="F453" s="29"/>
      <c r="G453" s="30">
        <v>0</v>
      </c>
    </row>
    <row r="454" spans="1:7">
      <c r="A454" s="27"/>
      <c r="B454" s="27"/>
      <c r="C454" s="27"/>
      <c r="D454" s="27">
        <f t="shared" si="24"/>
        <v>653.04</v>
      </c>
      <c r="E454" s="28" t="s">
        <v>35</v>
      </c>
      <c r="F454" s="29"/>
      <c r="G454" s="30">
        <v>340.44</v>
      </c>
    </row>
    <row r="455" spans="1:7">
      <c r="A455" s="27"/>
      <c r="B455" s="27"/>
      <c r="C455" s="27"/>
      <c r="D455" s="27">
        <f t="shared" si="24"/>
        <v>21536.78</v>
      </c>
      <c r="E455" s="28" t="s">
        <v>36</v>
      </c>
      <c r="F455" s="29"/>
      <c r="G455" s="30">
        <v>2044.43</v>
      </c>
    </row>
    <row r="456" spans="1:7">
      <c r="A456" s="27"/>
      <c r="B456" s="27"/>
      <c r="C456" s="27"/>
      <c r="D456" s="27">
        <f t="shared" si="24"/>
        <v>48476</v>
      </c>
      <c r="E456" s="28" t="s">
        <v>37</v>
      </c>
      <c r="F456" s="29"/>
      <c r="G456" s="30">
        <v>16876</v>
      </c>
    </row>
    <row r="457" spans="1:7">
      <c r="A457" s="27"/>
      <c r="B457" s="27"/>
      <c r="C457" s="27"/>
      <c r="D457" s="27">
        <f t="shared" si="24"/>
        <v>3695.1400000000003</v>
      </c>
      <c r="E457" s="28" t="s">
        <v>38</v>
      </c>
      <c r="F457" s="29"/>
      <c r="G457" s="30">
        <v>1357.36</v>
      </c>
    </row>
    <row r="458" spans="1:7">
      <c r="A458" s="27"/>
      <c r="B458" s="27"/>
      <c r="C458" s="27"/>
      <c r="D458" s="27">
        <f t="shared" si="24"/>
        <v>0</v>
      </c>
      <c r="E458" s="28" t="s">
        <v>39</v>
      </c>
      <c r="F458" s="29"/>
      <c r="G458" s="30"/>
    </row>
    <row r="459" spans="1:7">
      <c r="A459" s="27"/>
      <c r="B459" s="27"/>
      <c r="C459" s="27"/>
      <c r="D459" s="27">
        <f t="shared" si="24"/>
        <v>0</v>
      </c>
      <c r="E459" s="28" t="s">
        <v>40</v>
      </c>
      <c r="F459" s="29"/>
      <c r="G459" s="30"/>
    </row>
    <row r="460" spans="1:7">
      <c r="A460" s="27"/>
      <c r="B460" s="27"/>
      <c r="C460" s="27"/>
      <c r="D460" s="27">
        <f t="shared" si="24"/>
        <v>36520</v>
      </c>
      <c r="E460" s="28" t="s">
        <v>41</v>
      </c>
      <c r="F460" s="29"/>
      <c r="G460" s="30">
        <v>7304</v>
      </c>
    </row>
    <row r="461" spans="1:7">
      <c r="A461" s="27"/>
      <c r="B461" s="27"/>
      <c r="C461" s="27"/>
      <c r="D461" s="27">
        <f t="shared" si="24"/>
        <v>1294049.75</v>
      </c>
      <c r="E461" s="28" t="s">
        <v>42</v>
      </c>
      <c r="F461" s="29"/>
      <c r="G461" s="30">
        <v>254922</v>
      </c>
    </row>
    <row r="462" spans="1:7">
      <c r="A462" s="27"/>
      <c r="B462" s="27"/>
      <c r="C462" s="27"/>
      <c r="D462" s="27">
        <f t="shared" si="24"/>
        <v>696224</v>
      </c>
      <c r="E462" s="28" t="s">
        <v>43</v>
      </c>
      <c r="F462" s="29"/>
      <c r="G462" s="30">
        <v>140800</v>
      </c>
    </row>
    <row r="463" spans="1:7">
      <c r="A463" s="27"/>
      <c r="B463" s="27"/>
      <c r="C463" s="27"/>
      <c r="D463" s="27">
        <f t="shared" si="24"/>
        <v>2340</v>
      </c>
      <c r="E463" s="28" t="s">
        <v>81</v>
      </c>
      <c r="F463" s="29"/>
      <c r="G463" s="30"/>
    </row>
    <row r="464" spans="1:7">
      <c r="A464" s="27"/>
      <c r="B464" s="27"/>
      <c r="C464" s="27"/>
      <c r="D464" s="27">
        <f t="shared" si="24"/>
        <v>160</v>
      </c>
      <c r="E464" s="28" t="s">
        <v>54</v>
      </c>
      <c r="F464" s="29"/>
      <c r="G464" s="30"/>
    </row>
    <row r="465" spans="1:7">
      <c r="A465" s="27"/>
      <c r="B465" s="27">
        <f>D465</f>
        <v>779000</v>
      </c>
      <c r="C465" s="27">
        <f t="shared" ref="C465:C466" si="26">SUM(A465:B465)</f>
        <v>779000</v>
      </c>
      <c r="D465" s="27">
        <f t="shared" si="24"/>
        <v>779000</v>
      </c>
      <c r="E465" s="28" t="s">
        <v>84</v>
      </c>
      <c r="F465" s="29"/>
      <c r="G465" s="30"/>
    </row>
    <row r="466" spans="1:7">
      <c r="A466" s="27"/>
      <c r="B466" s="27"/>
      <c r="C466" s="27">
        <f t="shared" si="26"/>
        <v>0</v>
      </c>
      <c r="D466" s="27">
        <f t="shared" si="24"/>
        <v>657.15</v>
      </c>
      <c r="E466" s="28" t="s">
        <v>87</v>
      </c>
      <c r="F466" s="29"/>
      <c r="G466" s="30">
        <v>524</v>
      </c>
    </row>
    <row r="467" spans="1:7">
      <c r="A467" s="31"/>
      <c r="B467" s="31"/>
      <c r="C467" s="31"/>
      <c r="D467" s="31"/>
      <c r="E467" s="32"/>
      <c r="F467" s="33"/>
      <c r="G467" s="34"/>
    </row>
    <row r="468" spans="1:7">
      <c r="A468" s="31"/>
      <c r="B468" s="31"/>
      <c r="C468" s="31"/>
      <c r="D468" s="31"/>
      <c r="E468" s="32"/>
      <c r="F468" s="33"/>
      <c r="G468" s="34"/>
    </row>
    <row r="469" spans="1:7">
      <c r="A469" s="31"/>
      <c r="B469" s="31"/>
      <c r="C469" s="31"/>
      <c r="D469" s="31"/>
      <c r="E469" s="32"/>
      <c r="F469" s="33"/>
      <c r="G469" s="34"/>
    </row>
    <row r="470" spans="1:7" ht="24" thickBot="1">
      <c r="A470" s="35">
        <f>SUM(A444:A469)</f>
        <v>47120000</v>
      </c>
      <c r="B470" s="35">
        <f t="shared" ref="B470:D470" si="27">SUM(B444:B469)</f>
        <v>779000</v>
      </c>
      <c r="C470" s="35">
        <f t="shared" si="27"/>
        <v>47899000</v>
      </c>
      <c r="D470" s="35">
        <f t="shared" si="27"/>
        <v>26636163.609999999</v>
      </c>
      <c r="E470" s="36" t="s">
        <v>44</v>
      </c>
      <c r="F470" s="37"/>
      <c r="G470" s="38">
        <f>SUM(G444:G469)</f>
        <v>2203398.7400000002</v>
      </c>
    </row>
    <row r="471" spans="1:7" ht="24" thickTop="1">
      <c r="A471" s="39"/>
      <c r="B471" s="39"/>
      <c r="C471" s="39"/>
      <c r="D471" s="39"/>
      <c r="E471" s="40"/>
      <c r="F471" s="41"/>
      <c r="G471" s="42"/>
    </row>
    <row r="472" spans="1:7">
      <c r="A472" s="39"/>
      <c r="B472" s="39"/>
      <c r="C472" s="39"/>
      <c r="D472" s="39"/>
      <c r="E472" s="40"/>
      <c r="F472" s="41"/>
      <c r="G472" s="42"/>
    </row>
    <row r="473" spans="1:7">
      <c r="A473" s="39"/>
      <c r="B473" s="39"/>
      <c r="C473" s="39"/>
      <c r="D473" s="39"/>
      <c r="E473" s="40"/>
      <c r="F473" s="41"/>
      <c r="G473" s="42"/>
    </row>
    <row r="474" spans="1:7">
      <c r="A474" s="39"/>
      <c r="B474" s="39"/>
      <c r="C474" s="39"/>
      <c r="D474" s="39"/>
      <c r="E474" s="40"/>
      <c r="F474" s="41"/>
      <c r="G474" s="42"/>
    </row>
    <row r="475" spans="1:7">
      <c r="A475" s="39"/>
      <c r="B475" s="39"/>
      <c r="C475" s="39"/>
      <c r="D475" s="39"/>
      <c r="E475" s="40"/>
      <c r="F475" s="41"/>
      <c r="G475" s="42"/>
    </row>
    <row r="476" spans="1:7">
      <c r="A476" s="39"/>
      <c r="B476" s="39"/>
      <c r="C476" s="39"/>
      <c r="D476" s="39"/>
      <c r="E476" s="40"/>
      <c r="F476" s="41"/>
      <c r="G476" s="42"/>
    </row>
    <row r="477" spans="1:7">
      <c r="A477" s="39"/>
      <c r="B477" s="39"/>
      <c r="C477" s="39"/>
      <c r="D477" s="39"/>
      <c r="E477" s="40"/>
      <c r="F477" s="41"/>
      <c r="G477" s="42"/>
    </row>
    <row r="478" spans="1:7">
      <c r="A478" s="39"/>
      <c r="B478" s="39"/>
      <c r="C478" s="39"/>
      <c r="D478" s="39"/>
      <c r="E478" s="40"/>
      <c r="F478" s="41"/>
      <c r="G478" s="42"/>
    </row>
    <row r="479" spans="1:7">
      <c r="A479" s="39"/>
      <c r="B479" s="39"/>
      <c r="C479" s="39"/>
      <c r="D479" s="39"/>
      <c r="E479" s="40"/>
      <c r="F479" s="41"/>
      <c r="G479" s="42"/>
    </row>
    <row r="480" spans="1:7">
      <c r="A480" s="39"/>
      <c r="B480" s="39"/>
      <c r="C480" s="39"/>
      <c r="D480" s="39"/>
      <c r="E480" s="40"/>
      <c r="F480" s="41"/>
      <c r="G480" s="42"/>
    </row>
    <row r="481" spans="1:7">
      <c r="A481" s="39"/>
      <c r="B481" s="39"/>
      <c r="C481" s="39"/>
      <c r="D481" s="39"/>
      <c r="E481" s="40"/>
      <c r="F481" s="41"/>
      <c r="G481" s="42"/>
    </row>
    <row r="482" spans="1:7">
      <c r="A482" s="39"/>
      <c r="B482" s="39"/>
      <c r="C482" s="39"/>
      <c r="D482" s="39"/>
      <c r="E482" s="40"/>
      <c r="F482" s="41"/>
      <c r="G482" s="42"/>
    </row>
    <row r="483" spans="1:7">
      <c r="A483" s="39"/>
      <c r="B483" s="39"/>
      <c r="C483" s="39"/>
      <c r="D483" s="39"/>
      <c r="E483" s="40"/>
      <c r="F483" s="41"/>
      <c r="G483" s="42"/>
    </row>
    <row r="484" spans="1:7">
      <c r="A484" s="39"/>
      <c r="B484" s="39"/>
      <c r="C484" s="39"/>
      <c r="D484" s="39"/>
      <c r="E484" s="40"/>
      <c r="F484" s="41"/>
      <c r="G484" s="42"/>
    </row>
    <row r="485" spans="1:7">
      <c r="A485" s="39"/>
      <c r="B485" s="39"/>
      <c r="C485" s="39"/>
      <c r="D485" s="39"/>
      <c r="E485" s="40"/>
      <c r="F485" s="41"/>
      <c r="G485" s="42"/>
    </row>
    <row r="486" spans="1:7">
      <c r="A486" s="39"/>
      <c r="B486" s="39"/>
      <c r="C486" s="39"/>
      <c r="D486" s="39"/>
      <c r="E486" s="40"/>
      <c r="F486" s="41"/>
      <c r="G486" s="42"/>
    </row>
    <row r="487" spans="1:7">
      <c r="A487" s="39"/>
      <c r="B487" s="39"/>
      <c r="C487" s="39"/>
      <c r="D487" s="39"/>
      <c r="E487" s="40"/>
      <c r="F487" s="41"/>
      <c r="G487" s="42"/>
    </row>
    <row r="488" spans="1:7">
      <c r="A488" s="39"/>
      <c r="B488" s="39"/>
      <c r="C488" s="39"/>
      <c r="D488" s="39"/>
      <c r="E488" s="40"/>
      <c r="F488" s="41"/>
      <c r="G488" s="42"/>
    </row>
    <row r="489" spans="1:7">
      <c r="A489" s="39"/>
      <c r="B489" s="39"/>
      <c r="C489" s="39"/>
      <c r="D489" s="39"/>
      <c r="E489" s="40"/>
      <c r="F489" s="41"/>
      <c r="G489" s="42"/>
    </row>
    <row r="490" spans="1:7">
      <c r="A490" s="39"/>
      <c r="B490" s="39"/>
      <c r="C490" s="39"/>
      <c r="D490" s="39"/>
      <c r="E490" s="40"/>
      <c r="F490" s="41"/>
      <c r="G490" s="42"/>
    </row>
    <row r="491" spans="1:7">
      <c r="A491" s="39"/>
      <c r="B491" s="39"/>
      <c r="C491" s="39"/>
      <c r="D491" s="39"/>
      <c r="E491" s="40"/>
      <c r="F491" s="41"/>
      <c r="G491" s="42"/>
    </row>
    <row r="492" spans="1:7">
      <c r="A492" s="39"/>
      <c r="B492" s="39"/>
      <c r="C492" s="39"/>
      <c r="D492" s="39"/>
      <c r="E492" s="40"/>
      <c r="F492" s="41"/>
      <c r="G492" s="42"/>
    </row>
    <row r="493" spans="1:7">
      <c r="A493" s="39"/>
      <c r="B493" s="39"/>
      <c r="C493" s="39"/>
      <c r="D493" s="39"/>
      <c r="E493" s="40"/>
      <c r="F493" s="41"/>
      <c r="G493" s="42"/>
    </row>
    <row r="494" spans="1:7">
      <c r="A494" s="39"/>
      <c r="B494" s="39"/>
      <c r="C494" s="39"/>
      <c r="D494" s="39"/>
      <c r="E494" s="40"/>
      <c r="F494" s="41"/>
      <c r="G494" s="42"/>
    </row>
    <row r="495" spans="1:7">
      <c r="A495" s="39"/>
      <c r="B495" s="39"/>
      <c r="C495" s="39"/>
      <c r="D495" s="39"/>
      <c r="E495" s="40"/>
      <c r="F495" s="41"/>
      <c r="G495" s="42"/>
    </row>
    <row r="496" spans="1:7">
      <c r="A496" s="39"/>
      <c r="B496" s="39"/>
      <c r="C496" s="39"/>
      <c r="D496" s="39"/>
      <c r="E496" s="40"/>
      <c r="F496" s="41"/>
      <c r="G496" s="42"/>
    </row>
    <row r="497" spans="1:7">
      <c r="A497" s="39"/>
      <c r="B497" s="39"/>
      <c r="C497" s="39"/>
      <c r="D497" s="39"/>
      <c r="E497" s="40"/>
      <c r="F497" s="41"/>
      <c r="G497" s="42"/>
    </row>
    <row r="498" spans="1:7">
      <c r="A498" s="39"/>
      <c r="B498" s="39"/>
      <c r="C498" s="39"/>
      <c r="D498" s="39"/>
      <c r="E498" s="40"/>
      <c r="F498" s="41"/>
      <c r="G498" s="42"/>
    </row>
    <row r="499" spans="1:7">
      <c r="A499" s="39"/>
      <c r="B499" s="39"/>
      <c r="C499" s="39"/>
      <c r="D499" s="39"/>
      <c r="E499" s="40"/>
      <c r="F499" s="41"/>
      <c r="G499" s="42"/>
    </row>
    <row r="500" spans="1:7">
      <c r="A500" s="39"/>
      <c r="B500" s="39"/>
      <c r="C500" s="39"/>
      <c r="D500" s="39"/>
      <c r="E500" s="40"/>
      <c r="F500" s="41"/>
      <c r="G500" s="42"/>
    </row>
    <row r="501" spans="1:7">
      <c r="A501" s="39"/>
      <c r="B501" s="39"/>
      <c r="C501" s="39"/>
      <c r="D501" s="39"/>
      <c r="E501" s="40"/>
      <c r="F501" s="41"/>
      <c r="G501" s="42"/>
    </row>
    <row r="502" spans="1:7">
      <c r="A502" s="39"/>
      <c r="B502" s="39"/>
      <c r="C502" s="39"/>
      <c r="D502" s="39"/>
      <c r="E502" s="40"/>
      <c r="F502" s="41"/>
      <c r="G502" s="42"/>
    </row>
    <row r="503" spans="1:7">
      <c r="A503" s="39"/>
      <c r="B503" s="39"/>
      <c r="C503" s="39"/>
      <c r="D503" s="39"/>
      <c r="E503" s="40"/>
      <c r="F503" s="41"/>
      <c r="G503" s="42"/>
    </row>
    <row r="504" spans="1:7">
      <c r="A504" s="39"/>
      <c r="B504" s="39"/>
      <c r="C504" s="39"/>
      <c r="D504" s="39"/>
      <c r="E504" s="40"/>
      <c r="F504" s="41"/>
      <c r="G504" s="42"/>
    </row>
    <row r="505" spans="1:7">
      <c r="A505" s="39"/>
      <c r="B505" s="39"/>
      <c r="C505" s="39"/>
      <c r="D505" s="39"/>
      <c r="E505" s="40"/>
      <c r="F505" s="41"/>
      <c r="G505" s="42"/>
    </row>
    <row r="506" spans="1:7">
      <c r="A506" s="39"/>
      <c r="B506" s="39"/>
      <c r="C506" s="39"/>
      <c r="D506" s="39"/>
      <c r="E506" s="40"/>
      <c r="F506" s="41"/>
      <c r="G506" s="42"/>
    </row>
    <row r="507" spans="1:7">
      <c r="A507" s="6" t="s">
        <v>3</v>
      </c>
      <c r="B507" s="6"/>
      <c r="C507" s="6"/>
      <c r="D507" s="6"/>
      <c r="E507" s="7"/>
      <c r="F507" s="8"/>
      <c r="G507" s="9"/>
    </row>
    <row r="508" spans="1:7">
      <c r="A508" s="16" t="s">
        <v>4</v>
      </c>
      <c r="B508" s="16" t="s">
        <v>5</v>
      </c>
      <c r="C508" s="16" t="s">
        <v>6</v>
      </c>
      <c r="D508" s="16" t="s">
        <v>7</v>
      </c>
      <c r="E508" s="11" t="s">
        <v>8</v>
      </c>
      <c r="F508" s="12" t="s">
        <v>9</v>
      </c>
      <c r="G508" s="13" t="s">
        <v>10</v>
      </c>
    </row>
    <row r="509" spans="1:7">
      <c r="A509" s="16" t="s">
        <v>11</v>
      </c>
      <c r="B509" s="16" t="s">
        <v>12</v>
      </c>
      <c r="C509" s="16" t="s">
        <v>11</v>
      </c>
      <c r="D509" s="16" t="s">
        <v>11</v>
      </c>
      <c r="E509" s="17"/>
      <c r="F509" s="12"/>
      <c r="G509" s="13" t="s">
        <v>13</v>
      </c>
    </row>
    <row r="510" spans="1:7">
      <c r="A510" s="18"/>
      <c r="B510" s="19" t="s">
        <v>14</v>
      </c>
      <c r="C510" s="18"/>
      <c r="D510" s="18"/>
      <c r="E510" s="20"/>
      <c r="F510" s="21"/>
      <c r="G510" s="22" t="s">
        <v>11</v>
      </c>
    </row>
    <row r="511" spans="1:7">
      <c r="A511" s="23"/>
      <c r="B511" s="23"/>
      <c r="C511" s="23"/>
      <c r="D511" s="23"/>
      <c r="E511" s="24" t="s">
        <v>45</v>
      </c>
      <c r="F511" s="25"/>
      <c r="G511" s="26"/>
    </row>
    <row r="512" spans="1:7">
      <c r="A512" s="27">
        <f>[1]โอนงบประมาณ!E142</f>
        <v>10948500</v>
      </c>
      <c r="B512" s="27"/>
      <c r="C512" s="27">
        <f>SUM(A512:B512)</f>
        <v>10948500</v>
      </c>
      <c r="D512" s="27">
        <f t="shared" ref="D512:D526" si="28">G512+D404</f>
        <v>3884454</v>
      </c>
      <c r="E512" s="28" t="s">
        <v>46</v>
      </c>
      <c r="F512" s="29" t="s">
        <v>47</v>
      </c>
      <c r="G512" s="30">
        <f>140800+732204</f>
        <v>873004</v>
      </c>
    </row>
    <row r="513" spans="1:7">
      <c r="A513" s="27">
        <f>[1]โอนงบประมาณ!E143</f>
        <v>2484720</v>
      </c>
      <c r="B513" s="27"/>
      <c r="C513" s="27">
        <f t="shared" ref="C513:C521" si="29">SUM(A513:B513)</f>
        <v>2484720</v>
      </c>
      <c r="D513" s="27">
        <f t="shared" si="28"/>
        <v>1035300</v>
      </c>
      <c r="E513" s="28" t="s">
        <v>48</v>
      </c>
      <c r="F513" s="29" t="s">
        <v>49</v>
      </c>
      <c r="G513" s="30">
        <v>207060</v>
      </c>
    </row>
    <row r="514" spans="1:7">
      <c r="A514" s="27">
        <f>[1]โอนงบประมาณ!E144</f>
        <v>11317480</v>
      </c>
      <c r="B514" s="27"/>
      <c r="C514" s="27">
        <f t="shared" si="29"/>
        <v>11317480</v>
      </c>
      <c r="D514" s="27">
        <f t="shared" si="28"/>
        <v>4229075</v>
      </c>
      <c r="E514" s="28" t="s">
        <v>50</v>
      </c>
      <c r="F514" s="29" t="s">
        <v>51</v>
      </c>
      <c r="G514" s="30">
        <v>849115</v>
      </c>
    </row>
    <row r="515" spans="1:7">
      <c r="A515" s="27">
        <f>[1]โอนงบประมาณ!E145</f>
        <v>646800</v>
      </c>
      <c r="B515" s="27"/>
      <c r="C515" s="27">
        <f t="shared" si="29"/>
        <v>646800</v>
      </c>
      <c r="D515" s="27">
        <f t="shared" si="28"/>
        <v>148450</v>
      </c>
      <c r="E515" s="28" t="s">
        <v>52</v>
      </c>
      <c r="F515" s="29" t="s">
        <v>53</v>
      </c>
      <c r="G515" s="30">
        <v>28500</v>
      </c>
    </row>
    <row r="516" spans="1:7">
      <c r="A516" s="27">
        <f>[1]โอนงบประมาณ!E146</f>
        <v>6312500</v>
      </c>
      <c r="B516" s="27"/>
      <c r="C516" s="27">
        <f t="shared" si="29"/>
        <v>6312500</v>
      </c>
      <c r="D516" s="27">
        <f t="shared" si="28"/>
        <v>1989448</v>
      </c>
      <c r="E516" s="28" t="s">
        <v>54</v>
      </c>
      <c r="F516" s="29" t="s">
        <v>55</v>
      </c>
      <c r="G516" s="30">
        <v>211372.2</v>
      </c>
    </row>
    <row r="517" spans="1:7">
      <c r="A517" s="27">
        <f>[1]โอนงบประมาณ!E147</f>
        <v>2210000</v>
      </c>
      <c r="B517" s="27"/>
      <c r="C517" s="27">
        <f t="shared" si="29"/>
        <v>2210000</v>
      </c>
      <c r="D517" s="27">
        <f t="shared" si="28"/>
        <v>106668.64</v>
      </c>
      <c r="E517" s="28" t="s">
        <v>56</v>
      </c>
      <c r="F517" s="29" t="s">
        <v>57</v>
      </c>
      <c r="G517" s="30">
        <v>25071.73</v>
      </c>
    </row>
    <row r="518" spans="1:7">
      <c r="A518" s="27">
        <f>[1]โอนงบประมาณ!E148</f>
        <v>314000</v>
      </c>
      <c r="B518" s="27"/>
      <c r="C518" s="27">
        <f t="shared" si="29"/>
        <v>314000</v>
      </c>
      <c r="D518" s="27">
        <f t="shared" si="28"/>
        <v>85645.63</v>
      </c>
      <c r="E518" s="28" t="s">
        <v>58</v>
      </c>
      <c r="F518" s="29" t="s">
        <v>59</v>
      </c>
      <c r="G518" s="30">
        <v>15083.05</v>
      </c>
    </row>
    <row r="519" spans="1:7">
      <c r="A519" s="27">
        <f>[1]โอนงบประมาณ!E149</f>
        <v>96500</v>
      </c>
      <c r="B519" s="27"/>
      <c r="C519" s="27">
        <f t="shared" si="29"/>
        <v>96500</v>
      </c>
      <c r="D519" s="27">
        <f t="shared" si="28"/>
        <v>50000</v>
      </c>
      <c r="E519" s="28" t="s">
        <v>60</v>
      </c>
      <c r="F519" s="29" t="s">
        <v>61</v>
      </c>
      <c r="G519" s="30">
        <v>0</v>
      </c>
    </row>
    <row r="520" spans="1:7">
      <c r="A520" s="27">
        <f>[1]โอนงบประมาณ!E150</f>
        <v>10097112.27</v>
      </c>
      <c r="B520" s="27">
        <v>779000</v>
      </c>
      <c r="C520" s="27">
        <f t="shared" si="29"/>
        <v>10876112.27</v>
      </c>
      <c r="D520" s="27">
        <f t="shared" si="28"/>
        <v>779000</v>
      </c>
      <c r="E520" s="28" t="s">
        <v>62</v>
      </c>
      <c r="F520" s="29" t="s">
        <v>63</v>
      </c>
      <c r="G520" s="30">
        <v>0</v>
      </c>
    </row>
    <row r="521" spans="1:7">
      <c r="A521" s="27">
        <f>[1]โอนงบประมาณ!E151</f>
        <v>2692387.73</v>
      </c>
      <c r="B521" s="27"/>
      <c r="C521" s="27">
        <f t="shared" si="29"/>
        <v>2692387.73</v>
      </c>
      <c r="D521" s="27">
        <f t="shared" si="28"/>
        <v>920000</v>
      </c>
      <c r="E521" s="28" t="s">
        <v>64</v>
      </c>
      <c r="F521" s="29" t="s">
        <v>65</v>
      </c>
      <c r="G521" s="30">
        <v>0</v>
      </c>
    </row>
    <row r="522" spans="1:7">
      <c r="A522" s="27"/>
      <c r="B522" s="27"/>
      <c r="C522" s="27"/>
      <c r="D522" s="27">
        <f t="shared" si="28"/>
        <v>0</v>
      </c>
      <c r="E522" s="28" t="s">
        <v>66</v>
      </c>
      <c r="F522" s="29" t="s">
        <v>67</v>
      </c>
      <c r="G522" s="30">
        <v>0</v>
      </c>
    </row>
    <row r="523" spans="1:7">
      <c r="A523" s="27"/>
      <c r="B523" s="27"/>
      <c r="C523" s="27"/>
      <c r="D523" s="27">
        <f t="shared" si="28"/>
        <v>850904</v>
      </c>
      <c r="E523" s="28" t="s">
        <v>43</v>
      </c>
      <c r="F523" s="29" t="s">
        <v>68</v>
      </c>
      <c r="G523" s="30">
        <v>142400</v>
      </c>
    </row>
    <row r="524" spans="1:7">
      <c r="A524" s="27"/>
      <c r="B524" s="27"/>
      <c r="C524" s="27"/>
      <c r="D524" s="27">
        <f t="shared" si="28"/>
        <v>1137178.6000000001</v>
      </c>
      <c r="E524" s="28" t="s">
        <v>69</v>
      </c>
      <c r="F524" s="29" t="s">
        <v>70</v>
      </c>
      <c r="G524" s="30">
        <v>0</v>
      </c>
    </row>
    <row r="525" spans="1:7">
      <c r="A525" s="27"/>
      <c r="B525" s="27"/>
      <c r="C525" s="27"/>
      <c r="D525" s="27">
        <f t="shared" si="28"/>
        <v>1628801.3499999999</v>
      </c>
      <c r="E525" s="28" t="s">
        <v>71</v>
      </c>
      <c r="F525" s="29" t="s">
        <v>72</v>
      </c>
      <c r="G525" s="30">
        <f>9306.03+7304+254922</f>
        <v>271532.03000000003</v>
      </c>
    </row>
    <row r="526" spans="1:7">
      <c r="A526" s="27"/>
      <c r="B526" s="27"/>
      <c r="C526" s="27"/>
      <c r="D526" s="27">
        <f t="shared" si="28"/>
        <v>0</v>
      </c>
      <c r="E526" s="28" t="s">
        <v>74</v>
      </c>
      <c r="F526" s="29"/>
      <c r="G526" s="30"/>
    </row>
    <row r="527" spans="1:7">
      <c r="A527" s="27"/>
      <c r="B527" s="27"/>
      <c r="C527" s="27"/>
      <c r="D527" s="27"/>
      <c r="E527" s="28"/>
      <c r="F527" s="29"/>
      <c r="G527" s="30"/>
    </row>
    <row r="528" spans="1:7">
      <c r="A528" s="27"/>
      <c r="B528" s="27"/>
      <c r="C528" s="27"/>
      <c r="D528" s="27"/>
      <c r="E528" s="28"/>
      <c r="F528" s="29"/>
      <c r="G528" s="30"/>
    </row>
    <row r="529" spans="1:7">
      <c r="A529" s="31"/>
      <c r="B529" s="31"/>
      <c r="C529" s="31"/>
      <c r="D529" s="31"/>
      <c r="E529" s="28"/>
      <c r="F529" s="33"/>
      <c r="G529" s="34"/>
    </row>
    <row r="530" spans="1:7">
      <c r="A530" s="43">
        <f>SUM(A512:A529)</f>
        <v>47119999.999999993</v>
      </c>
      <c r="B530" s="43">
        <f t="shared" ref="B530:C530" si="30">SUM(B512:B529)</f>
        <v>779000</v>
      </c>
      <c r="C530" s="43">
        <f t="shared" si="30"/>
        <v>47898999.999999993</v>
      </c>
      <c r="D530" s="43">
        <f>SUM(D512:D529)</f>
        <v>16844925.220000003</v>
      </c>
      <c r="E530" s="44" t="s">
        <v>75</v>
      </c>
      <c r="F530" s="45"/>
      <c r="G530" s="46">
        <f>SUM(G512:G529)</f>
        <v>2623138.0099999998</v>
      </c>
    </row>
    <row r="531" spans="1:7">
      <c r="A531" s="15"/>
      <c r="B531" s="15"/>
      <c r="C531" s="15"/>
      <c r="D531" s="23">
        <f>D470-D530</f>
        <v>9791238.3899999969</v>
      </c>
      <c r="E531" s="47" t="s">
        <v>76</v>
      </c>
      <c r="F531" s="48"/>
      <c r="G531" s="26"/>
    </row>
    <row r="532" spans="1:7">
      <c r="A532" s="15"/>
      <c r="B532" s="15"/>
      <c r="C532" s="15"/>
      <c r="D532" s="27"/>
      <c r="E532" s="47" t="s">
        <v>77</v>
      </c>
      <c r="F532" s="48"/>
      <c r="G532" s="30"/>
    </row>
    <row r="533" spans="1:7">
      <c r="A533" s="15"/>
      <c r="B533" s="15"/>
      <c r="C533" s="15"/>
      <c r="D533" s="31"/>
      <c r="E533" s="47" t="s">
        <v>78</v>
      </c>
      <c r="F533" s="48"/>
      <c r="G533" s="34">
        <f>G470-G530</f>
        <v>-419739.26999999955</v>
      </c>
    </row>
    <row r="534" spans="1:7" ht="24" thickBot="1">
      <c r="A534" s="15"/>
      <c r="B534" s="15"/>
      <c r="C534" s="15"/>
      <c r="D534" s="35">
        <f>D442+D531</f>
        <v>32889160.639999997</v>
      </c>
      <c r="E534" s="47" t="s">
        <v>79</v>
      </c>
      <c r="F534" s="48"/>
      <c r="G534" s="38">
        <f>G442+G533</f>
        <v>32889160.640000001</v>
      </c>
    </row>
    <row r="535" spans="1:7" ht="24" thickTop="1"/>
    <row r="537" spans="1:7">
      <c r="A537" s="51"/>
      <c r="B537" s="51"/>
      <c r="C537" s="51"/>
      <c r="D537" s="51"/>
      <c r="E537" s="52"/>
      <c r="F537" s="53"/>
      <c r="G537" s="51"/>
    </row>
    <row r="538" spans="1:7">
      <c r="A538" s="51"/>
      <c r="B538" s="51"/>
      <c r="C538" s="51"/>
      <c r="D538" s="51"/>
      <c r="E538" s="52"/>
      <c r="F538" s="53"/>
      <c r="G538" s="51"/>
    </row>
    <row r="539" spans="1:7">
      <c r="A539" s="51"/>
      <c r="B539" s="51"/>
      <c r="C539" s="51"/>
      <c r="D539" s="51"/>
      <c r="E539" s="52"/>
      <c r="F539" s="53"/>
      <c r="G539" s="54"/>
    </row>
    <row r="540" spans="1:7">
      <c r="A540" s="56"/>
      <c r="B540" s="56"/>
      <c r="C540" s="56"/>
      <c r="D540" s="56"/>
      <c r="E540" s="57"/>
      <c r="F540" s="58"/>
      <c r="G540" s="56"/>
    </row>
    <row r="541" spans="1:7">
      <c r="A541" s="56"/>
      <c r="B541" s="56"/>
      <c r="C541" s="56"/>
      <c r="D541" s="56"/>
      <c r="E541" s="57"/>
      <c r="F541" s="58"/>
      <c r="G541" s="56"/>
    </row>
    <row r="543" spans="1:7">
      <c r="A543" s="1" t="s">
        <v>0</v>
      </c>
      <c r="B543" s="1"/>
      <c r="C543" s="1"/>
      <c r="D543" s="1"/>
      <c r="E543" s="1"/>
      <c r="F543" s="1"/>
      <c r="G543" s="1"/>
    </row>
    <row r="544" spans="1:7">
      <c r="A544" s="1" t="s">
        <v>1</v>
      </c>
      <c r="B544" s="1"/>
      <c r="C544" s="1"/>
      <c r="D544" s="1"/>
      <c r="E544" s="1"/>
      <c r="F544" s="1"/>
      <c r="G544" s="1"/>
    </row>
    <row r="545" spans="1:9">
      <c r="A545" s="4" t="s">
        <v>88</v>
      </c>
      <c r="B545" s="4"/>
      <c r="C545" s="4"/>
      <c r="D545" s="4"/>
      <c r="E545" s="4"/>
      <c r="F545" s="4"/>
      <c r="G545" s="4"/>
    </row>
    <row r="546" spans="1:9">
      <c r="A546" s="5" t="s">
        <v>3</v>
      </c>
      <c r="B546" s="6"/>
      <c r="C546" s="6"/>
      <c r="D546" s="6"/>
      <c r="E546" s="7"/>
      <c r="F546" s="8"/>
      <c r="G546" s="9"/>
    </row>
    <row r="547" spans="1:9">
      <c r="A547" s="10" t="s">
        <v>4</v>
      </c>
      <c r="B547" s="10" t="s">
        <v>5</v>
      </c>
      <c r="C547" s="10" t="s">
        <v>6</v>
      </c>
      <c r="D547" s="10" t="s">
        <v>7</v>
      </c>
      <c r="E547" s="11" t="s">
        <v>8</v>
      </c>
      <c r="F547" s="12" t="s">
        <v>9</v>
      </c>
      <c r="G547" s="13" t="s">
        <v>10</v>
      </c>
    </row>
    <row r="548" spans="1:9">
      <c r="A548" s="16" t="s">
        <v>11</v>
      </c>
      <c r="B548" s="16" t="s">
        <v>12</v>
      </c>
      <c r="C548" s="16" t="s">
        <v>11</v>
      </c>
      <c r="D548" s="16" t="s">
        <v>11</v>
      </c>
      <c r="E548" s="17"/>
      <c r="F548" s="12"/>
      <c r="G548" s="13" t="s">
        <v>13</v>
      </c>
    </row>
    <row r="549" spans="1:9">
      <c r="A549" s="18"/>
      <c r="B549" s="19" t="s">
        <v>14</v>
      </c>
      <c r="C549" s="18"/>
      <c r="D549" s="18"/>
      <c r="E549" s="20"/>
      <c r="F549" s="21"/>
      <c r="G549" s="22" t="s">
        <v>11</v>
      </c>
    </row>
    <row r="550" spans="1:9">
      <c r="A550" s="23"/>
      <c r="B550" s="23"/>
      <c r="C550" s="23"/>
      <c r="D550" s="23">
        <v>23097922.25</v>
      </c>
      <c r="E550" s="24" t="s">
        <v>15</v>
      </c>
      <c r="F550" s="25"/>
      <c r="G550" s="26">
        <f>G534</f>
        <v>32889160.640000001</v>
      </c>
    </row>
    <row r="551" spans="1:9">
      <c r="A551" s="27"/>
      <c r="B551" s="27"/>
      <c r="C551" s="27"/>
      <c r="D551" s="27"/>
      <c r="E551" s="28" t="s">
        <v>16</v>
      </c>
      <c r="F551" s="29"/>
      <c r="G551" s="30"/>
    </row>
    <row r="552" spans="1:9">
      <c r="A552" s="27">
        <v>245120</v>
      </c>
      <c r="B552" s="27">
        <v>0</v>
      </c>
      <c r="C552" s="27">
        <f>SUM(A552:B552)</f>
        <v>245120</v>
      </c>
      <c r="D552" s="27">
        <f>G552+D444</f>
        <v>83968.11</v>
      </c>
      <c r="E552" s="28" t="s">
        <v>17</v>
      </c>
      <c r="F552" s="29" t="s">
        <v>18</v>
      </c>
      <c r="G552" s="30">
        <v>52214.9</v>
      </c>
      <c r="I552" s="3">
        <v>2220550.25</v>
      </c>
    </row>
    <row r="553" spans="1:9">
      <c r="A553" s="27">
        <v>404550</v>
      </c>
      <c r="B553" s="27">
        <v>0</v>
      </c>
      <c r="C553" s="27">
        <f t="shared" ref="C553:C559" si="31">SUM(A553:B553)</f>
        <v>404550</v>
      </c>
      <c r="D553" s="27">
        <f t="shared" ref="D553:D577" si="32">G553+D445</f>
        <v>108020</v>
      </c>
      <c r="E553" s="28" t="s">
        <v>19</v>
      </c>
      <c r="F553" s="29" t="s">
        <v>20</v>
      </c>
      <c r="G553" s="30">
        <v>42680</v>
      </c>
      <c r="I553" s="60">
        <v>465.42</v>
      </c>
    </row>
    <row r="554" spans="1:9">
      <c r="A554" s="27">
        <v>133000</v>
      </c>
      <c r="B554" s="27">
        <v>0</v>
      </c>
      <c r="C554" s="27">
        <f t="shared" si="31"/>
        <v>133000</v>
      </c>
      <c r="D554" s="27">
        <f t="shared" si="32"/>
        <v>79205</v>
      </c>
      <c r="E554" s="28" t="s">
        <v>21</v>
      </c>
      <c r="F554" s="29" t="s">
        <v>22</v>
      </c>
      <c r="G554" s="30">
        <v>63578.68</v>
      </c>
      <c r="I554" s="60">
        <v>17143.419999999998</v>
      </c>
    </row>
    <row r="555" spans="1:9">
      <c r="A555" s="27">
        <v>0</v>
      </c>
      <c r="B555" s="27">
        <v>0</v>
      </c>
      <c r="C555" s="27">
        <f t="shared" si="31"/>
        <v>0</v>
      </c>
      <c r="D555" s="27">
        <f t="shared" si="32"/>
        <v>0</v>
      </c>
      <c r="E555" s="28" t="s">
        <v>23</v>
      </c>
      <c r="F555" s="29" t="s">
        <v>24</v>
      </c>
      <c r="G555" s="30">
        <v>0</v>
      </c>
      <c r="I555" s="60">
        <v>1289.68</v>
      </c>
    </row>
    <row r="556" spans="1:9">
      <c r="A556" s="27">
        <v>10000</v>
      </c>
      <c r="B556" s="27">
        <v>0</v>
      </c>
      <c r="C556" s="27">
        <f t="shared" si="31"/>
        <v>10000</v>
      </c>
      <c r="D556" s="27">
        <f t="shared" si="32"/>
        <v>1437</v>
      </c>
      <c r="E556" s="28" t="s">
        <v>25</v>
      </c>
      <c r="F556" s="29" t="s">
        <v>26</v>
      </c>
      <c r="G556" s="30">
        <v>670</v>
      </c>
      <c r="I556" s="60">
        <v>8000</v>
      </c>
    </row>
    <row r="557" spans="1:9">
      <c r="A557" s="27">
        <v>1000</v>
      </c>
      <c r="B557" s="27">
        <v>0</v>
      </c>
      <c r="C557" s="27">
        <f t="shared" si="31"/>
        <v>1000</v>
      </c>
      <c r="D557" s="27">
        <f t="shared" si="32"/>
        <v>1513</v>
      </c>
      <c r="E557" s="28" t="s">
        <v>27</v>
      </c>
      <c r="F557" s="29" t="s">
        <v>28</v>
      </c>
      <c r="G557" s="30">
        <f>'[1]หมายเหตุ 1'!D504</f>
        <v>0</v>
      </c>
      <c r="I557" s="3">
        <v>418387.73</v>
      </c>
    </row>
    <row r="558" spans="1:9">
      <c r="A558" s="27">
        <v>16206330</v>
      </c>
      <c r="B558" s="27">
        <v>0</v>
      </c>
      <c r="C558" s="27">
        <f t="shared" si="31"/>
        <v>16206330</v>
      </c>
      <c r="D558" s="27">
        <f t="shared" si="32"/>
        <v>7572064.8899999997</v>
      </c>
      <c r="E558" s="28" t="s">
        <v>29</v>
      </c>
      <c r="F558" s="29" t="s">
        <v>30</v>
      </c>
      <c r="G558" s="30">
        <f>2048906.67</f>
        <v>2048906.67</v>
      </c>
      <c r="I558" s="60">
        <v>16001.84</v>
      </c>
    </row>
    <row r="559" spans="1:9">
      <c r="A559" s="27">
        <v>30120000</v>
      </c>
      <c r="B559" s="27">
        <v>0</v>
      </c>
      <c r="C559" s="27">
        <f t="shared" si="31"/>
        <v>30120000</v>
      </c>
      <c r="D559" s="27">
        <f t="shared" si="32"/>
        <v>17944133</v>
      </c>
      <c r="E559" s="28" t="s">
        <v>31</v>
      </c>
      <c r="F559" s="29" t="s">
        <v>32</v>
      </c>
      <c r="G559" s="30">
        <f>'[1]หมายเหตุ 1'!D495</f>
        <v>0</v>
      </c>
      <c r="I559" s="60">
        <v>142.22</v>
      </c>
    </row>
    <row r="560" spans="1:9">
      <c r="A560" s="27"/>
      <c r="B560" s="27"/>
      <c r="C560" s="27"/>
      <c r="D560" s="27">
        <f t="shared" si="32"/>
        <v>170561</v>
      </c>
      <c r="E560" s="28" t="s">
        <v>33</v>
      </c>
      <c r="F560" s="29"/>
      <c r="G560" s="30"/>
      <c r="I560" s="60">
        <v>2720000</v>
      </c>
    </row>
    <row r="561" spans="1:9">
      <c r="A561" s="27"/>
      <c r="B561" s="27"/>
      <c r="C561" s="27"/>
      <c r="D561" s="27">
        <f t="shared" si="32"/>
        <v>0</v>
      </c>
      <c r="E561" s="28" t="s">
        <v>34</v>
      </c>
      <c r="F561" s="29"/>
      <c r="G561" s="30"/>
      <c r="I561" s="60">
        <v>71241.06</v>
      </c>
    </row>
    <row r="562" spans="1:9">
      <c r="A562" s="27"/>
      <c r="B562" s="27"/>
      <c r="C562" s="27"/>
      <c r="D562" s="27">
        <f t="shared" si="32"/>
        <v>1118.46</v>
      </c>
      <c r="E562" s="28" t="s">
        <v>35</v>
      </c>
      <c r="F562" s="29"/>
      <c r="G562" s="30">
        <v>465.42</v>
      </c>
      <c r="I562" s="3">
        <v>7304</v>
      </c>
    </row>
    <row r="563" spans="1:9">
      <c r="A563" s="27"/>
      <c r="B563" s="27"/>
      <c r="C563" s="27"/>
      <c r="D563" s="27">
        <f t="shared" si="32"/>
        <v>92777.84</v>
      </c>
      <c r="E563" s="28" t="s">
        <v>36</v>
      </c>
      <c r="F563" s="29"/>
      <c r="G563" s="30">
        <v>71241.06</v>
      </c>
      <c r="I563" s="60">
        <v>256008.54</v>
      </c>
    </row>
    <row r="564" spans="1:9">
      <c r="A564" s="27"/>
      <c r="B564" s="27"/>
      <c r="C564" s="27"/>
      <c r="D564" s="27">
        <f t="shared" si="32"/>
        <v>65619.42</v>
      </c>
      <c r="E564" s="28" t="s">
        <v>37</v>
      </c>
      <c r="F564" s="29"/>
      <c r="G564" s="30">
        <v>17143.419999999998</v>
      </c>
      <c r="I564" s="60">
        <v>674560</v>
      </c>
    </row>
    <row r="565" spans="1:9">
      <c r="A565" s="27"/>
      <c r="B565" s="27"/>
      <c r="C565" s="27"/>
      <c r="D565" s="27">
        <f t="shared" si="32"/>
        <v>4984.8200000000006</v>
      </c>
      <c r="E565" s="28" t="s">
        <v>38</v>
      </c>
      <c r="F565" s="29"/>
      <c r="G565" s="30">
        <v>1289.68</v>
      </c>
    </row>
    <row r="566" spans="1:9">
      <c r="A566" s="27"/>
      <c r="B566" s="27"/>
      <c r="C566" s="27"/>
      <c r="D566" s="27">
        <f t="shared" si="32"/>
        <v>2720000</v>
      </c>
      <c r="E566" s="28" t="s">
        <v>39</v>
      </c>
      <c r="F566" s="29"/>
      <c r="G566" s="30">
        <v>2720000</v>
      </c>
      <c r="I566" s="3">
        <f>SUM(I552:I565)</f>
        <v>6411094.1600000001</v>
      </c>
    </row>
    <row r="567" spans="1:9" ht="22.5" customHeight="1">
      <c r="A567" s="27"/>
      <c r="B567" s="27"/>
      <c r="C567" s="27"/>
      <c r="D567" s="27">
        <f t="shared" si="32"/>
        <v>0</v>
      </c>
      <c r="E567" s="28" t="s">
        <v>40</v>
      </c>
      <c r="F567" s="29"/>
      <c r="G567" s="30"/>
    </row>
    <row r="568" spans="1:9" hidden="1">
      <c r="A568" s="27"/>
      <c r="B568" s="27"/>
      <c r="C568" s="27"/>
      <c r="D568" s="27">
        <f t="shared" si="32"/>
        <v>43824</v>
      </c>
      <c r="E568" s="28" t="s">
        <v>41</v>
      </c>
      <c r="F568" s="29"/>
      <c r="G568" s="30">
        <v>7304</v>
      </c>
    </row>
    <row r="569" spans="1:9">
      <c r="A569" s="27"/>
      <c r="B569" s="27"/>
      <c r="C569" s="27"/>
      <c r="D569" s="27">
        <f t="shared" si="32"/>
        <v>1550058.29</v>
      </c>
      <c r="E569" s="28" t="s">
        <v>42</v>
      </c>
      <c r="F569" s="29"/>
      <c r="G569" s="30">
        <v>256008.54</v>
      </c>
      <c r="I569" s="3">
        <v>-6564768.1600000001</v>
      </c>
    </row>
    <row r="570" spans="1:9">
      <c r="A570" s="27"/>
      <c r="B570" s="27"/>
      <c r="C570" s="27"/>
      <c r="D570" s="27">
        <f t="shared" si="32"/>
        <v>849898</v>
      </c>
      <c r="E570" s="28" t="s">
        <v>43</v>
      </c>
      <c r="F570" s="29"/>
      <c r="G570" s="30">
        <f>142400+4874+3200+3200</f>
        <v>153674</v>
      </c>
      <c r="I570" s="3">
        <f>SUM(I566:I569)</f>
        <v>-153674</v>
      </c>
    </row>
    <row r="571" spans="1:9">
      <c r="A571" s="27"/>
      <c r="B571" s="27"/>
      <c r="C571" s="27"/>
      <c r="D571" s="27">
        <f t="shared" si="32"/>
        <v>10340</v>
      </c>
      <c r="E571" s="28" t="s">
        <v>81</v>
      </c>
      <c r="F571" s="29"/>
      <c r="G571" s="30">
        <v>8000</v>
      </c>
    </row>
    <row r="572" spans="1:9">
      <c r="A572" s="27"/>
      <c r="B572" s="27"/>
      <c r="C572" s="27"/>
      <c r="D572" s="27">
        <f t="shared" si="32"/>
        <v>160</v>
      </c>
      <c r="E572" s="28" t="s">
        <v>54</v>
      </c>
      <c r="F572" s="29"/>
      <c r="G572" s="30"/>
    </row>
    <row r="573" spans="1:9">
      <c r="A573" s="27"/>
      <c r="B573" s="27">
        <f>D573</f>
        <v>791500</v>
      </c>
      <c r="C573" s="27">
        <f t="shared" ref="C573:C574" si="33">SUM(A573:B573)</f>
        <v>791500</v>
      </c>
      <c r="D573" s="27">
        <f t="shared" si="32"/>
        <v>791500</v>
      </c>
      <c r="E573" s="28" t="s">
        <v>84</v>
      </c>
      <c r="F573" s="29"/>
      <c r="G573" s="30">
        <v>12500</v>
      </c>
    </row>
    <row r="574" spans="1:9">
      <c r="A574" s="27"/>
      <c r="B574" s="27"/>
      <c r="C574" s="27">
        <f t="shared" si="33"/>
        <v>0</v>
      </c>
      <c r="D574" s="27">
        <f t="shared" si="32"/>
        <v>799.37</v>
      </c>
      <c r="E574" s="28" t="s">
        <v>87</v>
      </c>
      <c r="F574" s="29"/>
      <c r="G574" s="30">
        <v>142.22</v>
      </c>
    </row>
    <row r="575" spans="1:9">
      <c r="A575" s="31"/>
      <c r="B575" s="31"/>
      <c r="C575" s="31"/>
      <c r="D575" s="27">
        <f t="shared" si="32"/>
        <v>16001.84</v>
      </c>
      <c r="E575" s="32" t="s">
        <v>66</v>
      </c>
      <c r="F575" s="33"/>
      <c r="G575" s="34">
        <v>16001.84</v>
      </c>
      <c r="I575" s="3">
        <f>G552+G553+G554+G556+G558+G573</f>
        <v>2220550.25</v>
      </c>
    </row>
    <row r="576" spans="1:9">
      <c r="A576" s="31"/>
      <c r="B576" s="31"/>
      <c r="C576" s="31"/>
      <c r="D576" s="27">
        <f t="shared" si="32"/>
        <v>418387.73</v>
      </c>
      <c r="E576" s="32" t="s">
        <v>64</v>
      </c>
      <c r="F576" s="33"/>
      <c r="G576" s="34">
        <v>418387.73</v>
      </c>
    </row>
    <row r="577" spans="1:7">
      <c r="A577" s="61"/>
      <c r="B577" s="61"/>
      <c r="C577" s="61"/>
      <c r="D577" s="27">
        <f t="shared" si="32"/>
        <v>674560</v>
      </c>
      <c r="E577" s="17" t="s">
        <v>89</v>
      </c>
      <c r="F577" s="12"/>
      <c r="G577" s="62">
        <v>674560</v>
      </c>
    </row>
    <row r="578" spans="1:7">
      <c r="A578" s="61"/>
      <c r="B578" s="61"/>
      <c r="C578" s="61"/>
      <c r="D578" s="61"/>
      <c r="E578" s="17"/>
      <c r="F578" s="12"/>
      <c r="G578" s="62"/>
    </row>
    <row r="579" spans="1:7" ht="24" thickBot="1">
      <c r="A579" s="35">
        <f>SUM(A552:A576)</f>
        <v>47120000</v>
      </c>
      <c r="B579" s="35">
        <f t="shared" ref="B579:C579" si="34">SUM(B552:B576)</f>
        <v>791500</v>
      </c>
      <c r="C579" s="35">
        <f t="shared" si="34"/>
        <v>47911500</v>
      </c>
      <c r="D579" s="35">
        <f>SUM(D552:D577)</f>
        <v>33200931.770000003</v>
      </c>
      <c r="E579" s="36" t="s">
        <v>44</v>
      </c>
      <c r="F579" s="37"/>
      <c r="G579" s="38">
        <f>SUM(G552:G577)</f>
        <v>6564768.1600000001</v>
      </c>
    </row>
    <row r="580" spans="1:7" ht="24" thickTop="1">
      <c r="A580" s="39"/>
      <c r="B580" s="39"/>
      <c r="C580" s="39"/>
      <c r="D580" s="39"/>
      <c r="E580" s="40"/>
      <c r="F580" s="41"/>
      <c r="G580" s="42"/>
    </row>
    <row r="581" spans="1:7">
      <c r="A581" s="39"/>
      <c r="B581" s="39"/>
      <c r="C581" s="39"/>
      <c r="D581" s="39"/>
      <c r="E581" s="40"/>
      <c r="F581" s="41"/>
      <c r="G581" s="42"/>
    </row>
    <row r="582" spans="1:7">
      <c r="A582" s="39"/>
      <c r="B582" s="39"/>
      <c r="C582" s="39"/>
      <c r="D582" s="39"/>
      <c r="E582" s="40"/>
      <c r="F582" s="41"/>
      <c r="G582" s="42"/>
    </row>
    <row r="583" spans="1:7">
      <c r="A583" s="39"/>
      <c r="B583" s="39"/>
      <c r="C583" s="39"/>
      <c r="D583" s="39"/>
      <c r="E583" s="40"/>
      <c r="F583" s="41"/>
      <c r="G583" s="42"/>
    </row>
    <row r="584" spans="1:7">
      <c r="A584" s="39"/>
      <c r="B584" s="39"/>
      <c r="C584" s="39"/>
      <c r="D584" s="39"/>
      <c r="E584" s="40"/>
      <c r="F584" s="41"/>
      <c r="G584" s="42"/>
    </row>
    <row r="585" spans="1:7">
      <c r="A585" s="39"/>
      <c r="B585" s="39"/>
      <c r="C585" s="39"/>
      <c r="D585" s="39"/>
      <c r="E585" s="40"/>
      <c r="F585" s="41"/>
      <c r="G585" s="42"/>
    </row>
    <row r="586" spans="1:7">
      <c r="A586" s="39"/>
      <c r="B586" s="39"/>
      <c r="C586" s="39"/>
      <c r="D586" s="39"/>
      <c r="E586" s="40"/>
      <c r="F586" s="41"/>
      <c r="G586" s="42"/>
    </row>
    <row r="587" spans="1:7">
      <c r="A587" s="39"/>
      <c r="B587" s="39"/>
      <c r="C587" s="39"/>
      <c r="D587" s="39"/>
      <c r="E587" s="40"/>
      <c r="F587" s="41"/>
      <c r="G587" s="42"/>
    </row>
    <row r="588" spans="1:7">
      <c r="A588" s="39"/>
      <c r="B588" s="39"/>
      <c r="C588" s="39"/>
      <c r="D588" s="39"/>
      <c r="E588" s="40"/>
      <c r="F588" s="41"/>
      <c r="G588" s="42"/>
    </row>
    <row r="589" spans="1:7">
      <c r="A589" s="39"/>
      <c r="B589" s="39"/>
      <c r="C589" s="39"/>
      <c r="D589" s="39"/>
      <c r="E589" s="40"/>
      <c r="F589" s="41"/>
      <c r="G589" s="42"/>
    </row>
    <row r="590" spans="1:7">
      <c r="A590" s="39"/>
      <c r="B590" s="39"/>
      <c r="C590" s="39"/>
      <c r="D590" s="39"/>
      <c r="E590" s="40"/>
      <c r="F590" s="41"/>
      <c r="G590" s="42"/>
    </row>
    <row r="591" spans="1:7">
      <c r="A591" s="39"/>
      <c r="B591" s="39"/>
      <c r="C591" s="39"/>
      <c r="D591" s="39"/>
      <c r="E591" s="40"/>
      <c r="F591" s="41"/>
      <c r="G591" s="42"/>
    </row>
    <row r="592" spans="1:7">
      <c r="A592" s="39"/>
      <c r="B592" s="39"/>
      <c r="C592" s="39"/>
      <c r="D592" s="39"/>
      <c r="E592" s="40"/>
      <c r="F592" s="41"/>
      <c r="G592" s="42"/>
    </row>
    <row r="593" spans="1:7">
      <c r="A593" s="39"/>
      <c r="B593" s="39"/>
      <c r="C593" s="39"/>
      <c r="D593" s="39"/>
      <c r="E593" s="40"/>
      <c r="F593" s="41"/>
      <c r="G593" s="42"/>
    </row>
    <row r="594" spans="1:7">
      <c r="A594" s="39"/>
      <c r="B594" s="39"/>
      <c r="C594" s="39"/>
      <c r="D594" s="39"/>
      <c r="E594" s="40"/>
      <c r="F594" s="41"/>
      <c r="G594" s="42"/>
    </row>
    <row r="595" spans="1:7">
      <c r="A595" s="39"/>
      <c r="B595" s="39"/>
      <c r="C595" s="39"/>
      <c r="D595" s="39"/>
      <c r="E595" s="40"/>
      <c r="F595" s="41"/>
      <c r="G595" s="42"/>
    </row>
    <row r="596" spans="1:7">
      <c r="A596" s="39"/>
      <c r="B596" s="39"/>
      <c r="C596" s="39"/>
      <c r="D596" s="39"/>
      <c r="E596" s="40"/>
      <c r="F596" s="41"/>
      <c r="G596" s="42"/>
    </row>
    <row r="597" spans="1:7">
      <c r="A597" s="39"/>
      <c r="B597" s="39"/>
      <c r="C597" s="39"/>
      <c r="D597" s="39"/>
      <c r="E597" s="40"/>
      <c r="F597" s="41"/>
      <c r="G597" s="42"/>
    </row>
    <row r="598" spans="1:7">
      <c r="A598" s="39"/>
      <c r="B598" s="39"/>
      <c r="C598" s="39"/>
      <c r="D598" s="39"/>
      <c r="E598" s="40"/>
      <c r="F598" s="41"/>
      <c r="G598" s="42"/>
    </row>
    <row r="599" spans="1:7">
      <c r="A599" s="39"/>
      <c r="B599" s="39"/>
      <c r="C599" s="39"/>
      <c r="D599" s="39"/>
      <c r="E599" s="40"/>
      <c r="F599" s="41"/>
      <c r="G599" s="42"/>
    </row>
    <row r="600" spans="1:7">
      <c r="A600" s="39"/>
      <c r="B600" s="39"/>
      <c r="C600" s="39"/>
      <c r="D600" s="39"/>
      <c r="E600" s="40"/>
      <c r="F600" s="41"/>
      <c r="G600" s="42"/>
    </row>
    <row r="601" spans="1:7">
      <c r="A601" s="39"/>
      <c r="B601" s="39"/>
      <c r="C601" s="39"/>
      <c r="D601" s="39"/>
      <c r="E601" s="40"/>
      <c r="F601" s="41"/>
      <c r="G601" s="42"/>
    </row>
    <row r="602" spans="1:7">
      <c r="A602" s="39"/>
      <c r="B602" s="39"/>
      <c r="C602" s="39"/>
      <c r="D602" s="39"/>
      <c r="E602" s="40"/>
      <c r="F602" s="41"/>
      <c r="G602" s="42"/>
    </row>
    <row r="603" spans="1:7">
      <c r="A603" s="39"/>
      <c r="B603" s="39"/>
      <c r="C603" s="39"/>
      <c r="D603" s="39"/>
      <c r="E603" s="40"/>
      <c r="F603" s="41"/>
      <c r="G603" s="42"/>
    </row>
    <row r="604" spans="1:7">
      <c r="A604" s="39"/>
      <c r="B604" s="39"/>
      <c r="C604" s="39"/>
      <c r="D604" s="39"/>
      <c r="E604" s="40"/>
      <c r="F604" s="41"/>
      <c r="G604" s="42"/>
    </row>
    <row r="605" spans="1:7">
      <c r="A605" s="39"/>
      <c r="B605" s="39"/>
      <c r="C605" s="39"/>
      <c r="D605" s="39"/>
      <c r="E605" s="40"/>
      <c r="F605" s="41"/>
      <c r="G605" s="42"/>
    </row>
    <row r="606" spans="1:7">
      <c r="A606" s="39"/>
      <c r="B606" s="39"/>
      <c r="C606" s="39"/>
      <c r="D606" s="39"/>
      <c r="E606" s="40"/>
      <c r="F606" s="41"/>
      <c r="G606" s="42"/>
    </row>
    <row r="607" spans="1:7">
      <c r="A607" s="39"/>
      <c r="B607" s="39"/>
      <c r="C607" s="39"/>
      <c r="D607" s="39"/>
      <c r="E607" s="40"/>
      <c r="F607" s="41"/>
      <c r="G607" s="42"/>
    </row>
    <row r="608" spans="1:7">
      <c r="A608" s="39"/>
      <c r="B608" s="39"/>
      <c r="C608" s="39"/>
      <c r="D608" s="39"/>
      <c r="E608" s="40"/>
      <c r="F608" s="41"/>
      <c r="G608" s="42"/>
    </row>
    <row r="609" spans="1:9">
      <c r="A609" s="39"/>
      <c r="B609" s="39"/>
      <c r="C609" s="39"/>
      <c r="D609" s="39"/>
      <c r="E609" s="40"/>
      <c r="F609" s="41"/>
      <c r="G609" s="42"/>
    </row>
    <row r="610" spans="1:9">
      <c r="A610" s="39"/>
      <c r="B610" s="39"/>
      <c r="C610" s="39"/>
      <c r="D610" s="39"/>
      <c r="E610" s="40"/>
      <c r="F610" s="41"/>
      <c r="G610" s="42"/>
    </row>
    <row r="611" spans="1:9">
      <c r="A611" s="39"/>
      <c r="B611" s="39"/>
      <c r="C611" s="39"/>
      <c r="D611" s="39"/>
      <c r="E611" s="40"/>
      <c r="F611" s="41"/>
      <c r="G611" s="42"/>
    </row>
    <row r="612" spans="1:9">
      <c r="A612" s="39"/>
      <c r="B612" s="39"/>
      <c r="C612" s="39"/>
      <c r="D612" s="39"/>
      <c r="E612" s="40"/>
      <c r="F612" s="41"/>
      <c r="G612" s="42"/>
    </row>
    <row r="613" spans="1:9">
      <c r="A613" s="39"/>
      <c r="B613" s="39"/>
      <c r="C613" s="39"/>
      <c r="D613" s="39"/>
      <c r="E613" s="40"/>
      <c r="F613" s="41"/>
      <c r="G613" s="42"/>
    </row>
    <row r="614" spans="1:9">
      <c r="A614" s="39"/>
      <c r="B614" s="39"/>
      <c r="C614" s="39"/>
      <c r="D614" s="39"/>
      <c r="E614" s="40"/>
      <c r="F614" s="41"/>
      <c r="G614" s="42"/>
    </row>
    <row r="615" spans="1:9">
      <c r="A615" s="39"/>
      <c r="B615" s="39"/>
      <c r="C615" s="39"/>
      <c r="D615" s="39"/>
      <c r="E615" s="40"/>
      <c r="F615" s="41"/>
      <c r="G615" s="42"/>
    </row>
    <row r="616" spans="1:9">
      <c r="A616" s="6" t="s">
        <v>3</v>
      </c>
      <c r="B616" s="6"/>
      <c r="C616" s="6"/>
      <c r="D616" s="6"/>
      <c r="E616" s="7"/>
      <c r="F616" s="8"/>
      <c r="G616" s="9"/>
    </row>
    <row r="617" spans="1:9">
      <c r="A617" s="16" t="s">
        <v>4</v>
      </c>
      <c r="B617" s="16" t="s">
        <v>5</v>
      </c>
      <c r="C617" s="16" t="s">
        <v>6</v>
      </c>
      <c r="D617" s="16" t="s">
        <v>7</v>
      </c>
      <c r="E617" s="11" t="s">
        <v>8</v>
      </c>
      <c r="F617" s="12" t="s">
        <v>9</v>
      </c>
      <c r="G617" s="13" t="s">
        <v>10</v>
      </c>
    </row>
    <row r="618" spans="1:9">
      <c r="A618" s="16" t="s">
        <v>11</v>
      </c>
      <c r="B618" s="16" t="s">
        <v>12</v>
      </c>
      <c r="C618" s="16" t="s">
        <v>11</v>
      </c>
      <c r="D618" s="16" t="s">
        <v>11</v>
      </c>
      <c r="E618" s="17"/>
      <c r="F618" s="12"/>
      <c r="G618" s="13" t="s">
        <v>13</v>
      </c>
    </row>
    <row r="619" spans="1:9">
      <c r="A619" s="18"/>
      <c r="B619" s="19" t="s">
        <v>14</v>
      </c>
      <c r="C619" s="18"/>
      <c r="D619" s="18"/>
      <c r="E619" s="20"/>
      <c r="F619" s="21"/>
      <c r="G619" s="22" t="s">
        <v>11</v>
      </c>
    </row>
    <row r="620" spans="1:9">
      <c r="A620" s="23"/>
      <c r="B620" s="23"/>
      <c r="C620" s="23"/>
      <c r="D620" s="23"/>
      <c r="E620" s="24" t="s">
        <v>45</v>
      </c>
      <c r="F620" s="25"/>
      <c r="G620" s="26"/>
      <c r="I620" s="3">
        <v>906704</v>
      </c>
    </row>
    <row r="621" spans="1:9">
      <c r="A621" s="27">
        <f>[1]โอนงบประมาณ!E142</f>
        <v>10948500</v>
      </c>
      <c r="B621" s="27"/>
      <c r="C621" s="27">
        <f>SUM(A621:B621)</f>
        <v>10948500</v>
      </c>
      <c r="D621" s="27">
        <f t="shared" ref="D621:D635" si="35">G621+D512</f>
        <v>4619758</v>
      </c>
      <c r="E621" s="28" t="s">
        <v>46</v>
      </c>
      <c r="F621" s="29" t="s">
        <v>47</v>
      </c>
      <c r="G621" s="30">
        <f>592904+142400</f>
        <v>735304</v>
      </c>
      <c r="I621" s="3">
        <v>636638</v>
      </c>
    </row>
    <row r="622" spans="1:9">
      <c r="A622" s="27">
        <f>[1]โอนงบประมาณ!E143</f>
        <v>2484720</v>
      </c>
      <c r="B622" s="27"/>
      <c r="C622" s="27">
        <f t="shared" ref="C622:C630" si="36">SUM(A622:B622)</f>
        <v>2484720</v>
      </c>
      <c r="D622" s="27">
        <f t="shared" si="35"/>
        <v>1242360</v>
      </c>
      <c r="E622" s="28" t="s">
        <v>48</v>
      </c>
      <c r="F622" s="29" t="s">
        <v>49</v>
      </c>
      <c r="G622" s="30">
        <v>207060</v>
      </c>
      <c r="I622" s="3">
        <v>872804</v>
      </c>
    </row>
    <row r="623" spans="1:9">
      <c r="A623" s="27">
        <f>[1]โอนงบประมาณ!E144</f>
        <v>11317480</v>
      </c>
      <c r="B623" s="27"/>
      <c r="C623" s="27">
        <f t="shared" si="36"/>
        <v>11317480</v>
      </c>
      <c r="D623" s="27">
        <f t="shared" si="35"/>
        <v>5078190</v>
      </c>
      <c r="E623" s="28" t="s">
        <v>50</v>
      </c>
      <c r="F623" s="29" t="s">
        <v>51</v>
      </c>
      <c r="G623" s="30">
        <v>849115</v>
      </c>
      <c r="I623" s="3">
        <v>595304</v>
      </c>
    </row>
    <row r="624" spans="1:9">
      <c r="A624" s="27">
        <f>[1]โอนงบประมาณ!E145</f>
        <v>646800</v>
      </c>
      <c r="B624" s="27"/>
      <c r="C624" s="27">
        <f t="shared" si="36"/>
        <v>646800</v>
      </c>
      <c r="D624" s="27">
        <f t="shared" si="35"/>
        <v>186300</v>
      </c>
      <c r="E624" s="28" t="s">
        <v>52</v>
      </c>
      <c r="F624" s="29" t="s">
        <v>53</v>
      </c>
      <c r="G624" s="30">
        <v>37850</v>
      </c>
      <c r="I624" s="3">
        <v>873004</v>
      </c>
    </row>
    <row r="625" spans="1:9">
      <c r="A625" s="27">
        <f>[1]โอนงบประมาณ!E146</f>
        <v>6312500</v>
      </c>
      <c r="B625" s="27"/>
      <c r="C625" s="27">
        <f t="shared" si="36"/>
        <v>6312500</v>
      </c>
      <c r="D625" s="27">
        <f t="shared" si="35"/>
        <v>2330029.5</v>
      </c>
      <c r="E625" s="28" t="s">
        <v>54</v>
      </c>
      <c r="F625" s="29" t="s">
        <v>55</v>
      </c>
      <c r="G625" s="30">
        <f>329307.5+4874+3200+3200</f>
        <v>340581.5</v>
      </c>
      <c r="I625" s="3">
        <v>735304</v>
      </c>
    </row>
    <row r="626" spans="1:9">
      <c r="A626" s="27">
        <f>[1]โอนงบประมาณ!E147</f>
        <v>2210000</v>
      </c>
      <c r="B626" s="27"/>
      <c r="C626" s="27">
        <f t="shared" si="36"/>
        <v>2210000</v>
      </c>
      <c r="D626" s="27">
        <f t="shared" si="35"/>
        <v>148298.74</v>
      </c>
      <c r="E626" s="28" t="s">
        <v>56</v>
      </c>
      <c r="F626" s="29" t="s">
        <v>57</v>
      </c>
      <c r="G626" s="30">
        <v>41630.1</v>
      </c>
      <c r="I626" s="3">
        <v>881004</v>
      </c>
    </row>
    <row r="627" spans="1:9">
      <c r="A627" s="27">
        <f>[1]โอนงบประมาณ!E148</f>
        <v>314000</v>
      </c>
      <c r="B627" s="27"/>
      <c r="C627" s="27">
        <f t="shared" si="36"/>
        <v>314000</v>
      </c>
      <c r="D627" s="27">
        <f t="shared" si="35"/>
        <v>90483.96</v>
      </c>
      <c r="E627" s="28" t="s">
        <v>58</v>
      </c>
      <c r="F627" s="29" t="s">
        <v>59</v>
      </c>
      <c r="G627" s="30">
        <v>4838.33</v>
      </c>
    </row>
    <row r="628" spans="1:9">
      <c r="A628" s="27">
        <f>[1]โอนงบประมาณ!E149</f>
        <v>96500</v>
      </c>
      <c r="B628" s="27"/>
      <c r="C628" s="27">
        <f t="shared" si="36"/>
        <v>96500</v>
      </c>
      <c r="D628" s="27">
        <f t="shared" si="35"/>
        <v>58300</v>
      </c>
      <c r="E628" s="28" t="s">
        <v>60</v>
      </c>
      <c r="F628" s="29" t="s">
        <v>61</v>
      </c>
      <c r="G628" s="30">
        <v>8300</v>
      </c>
      <c r="I628" s="3">
        <f>SUM(I620:I627)</f>
        <v>5500762</v>
      </c>
    </row>
    <row r="629" spans="1:9">
      <c r="A629" s="27">
        <f>[1]โอนงบประมาณ!E150</f>
        <v>10097112.27</v>
      </c>
      <c r="B629" s="27">
        <v>779000</v>
      </c>
      <c r="C629" s="27">
        <f t="shared" si="36"/>
        <v>10876112.27</v>
      </c>
      <c r="D629" s="27">
        <f t="shared" si="35"/>
        <v>957000</v>
      </c>
      <c r="E629" s="28" t="s">
        <v>62</v>
      </c>
      <c r="F629" s="29" t="s">
        <v>63</v>
      </c>
      <c r="G629" s="30">
        <f>4576000-4398000</f>
        <v>178000</v>
      </c>
    </row>
    <row r="630" spans="1:9">
      <c r="A630" s="27">
        <f>[1]โอนงบประมาณ!E151</f>
        <v>2692387.73</v>
      </c>
      <c r="B630" s="27"/>
      <c r="C630" s="27">
        <f t="shared" si="36"/>
        <v>2692387.73</v>
      </c>
      <c r="D630" s="27">
        <f t="shared" si="35"/>
        <v>1756775.46</v>
      </c>
      <c r="E630" s="28" t="s">
        <v>64</v>
      </c>
      <c r="F630" s="29" t="s">
        <v>65</v>
      </c>
      <c r="G630" s="30">
        <v>836775.46</v>
      </c>
    </row>
    <row r="631" spans="1:9">
      <c r="A631" s="27">
        <f>[1]โอนงบประมาณ!E152</f>
        <v>0</v>
      </c>
      <c r="B631" s="27"/>
      <c r="C631" s="27"/>
      <c r="D631" s="27">
        <f t="shared" si="35"/>
        <v>0</v>
      </c>
      <c r="E631" s="28" t="s">
        <v>66</v>
      </c>
      <c r="F631" s="29" t="s">
        <v>67</v>
      </c>
      <c r="G631" s="30">
        <v>0</v>
      </c>
    </row>
    <row r="632" spans="1:9">
      <c r="A632" s="27"/>
      <c r="B632" s="27"/>
      <c r="C632" s="27"/>
      <c r="D632" s="27">
        <f t="shared" si="35"/>
        <v>1064078</v>
      </c>
      <c r="E632" s="28" t="s">
        <v>43</v>
      </c>
      <c r="F632" s="29" t="s">
        <v>68</v>
      </c>
      <c r="G632" s="30">
        <v>213174</v>
      </c>
    </row>
    <row r="633" spans="1:9">
      <c r="A633" s="27"/>
      <c r="B633" s="27"/>
      <c r="C633" s="27"/>
      <c r="D633" s="27">
        <f t="shared" si="35"/>
        <v>8255178.5999999996</v>
      </c>
      <c r="E633" s="28" t="s">
        <v>69</v>
      </c>
      <c r="F633" s="29" t="s">
        <v>70</v>
      </c>
      <c r="G633" s="30">
        <f>2720000+4398000</f>
        <v>7118000</v>
      </c>
      <c r="I633" s="3">
        <v>2044.43</v>
      </c>
    </row>
    <row r="634" spans="1:9">
      <c r="A634" s="27"/>
      <c r="B634" s="27"/>
      <c r="C634" s="27"/>
      <c r="D634" s="27">
        <f t="shared" si="35"/>
        <v>1929816.3199999998</v>
      </c>
      <c r="E634" s="28" t="s">
        <v>71</v>
      </c>
      <c r="F634" s="29" t="s">
        <v>72</v>
      </c>
      <c r="G634" s="30">
        <f>2044.43+27658+8000+7304+256008.54</f>
        <v>301014.97000000003</v>
      </c>
      <c r="I634" s="3">
        <v>27658</v>
      </c>
    </row>
    <row r="635" spans="1:9">
      <c r="A635" s="27"/>
      <c r="B635" s="27"/>
      <c r="C635" s="27"/>
      <c r="D635" s="27">
        <f t="shared" si="35"/>
        <v>0</v>
      </c>
      <c r="E635" s="28" t="s">
        <v>74</v>
      </c>
      <c r="F635" s="29"/>
      <c r="G635" s="30"/>
      <c r="I635" s="3">
        <v>8000</v>
      </c>
    </row>
    <row r="636" spans="1:9">
      <c r="A636" s="27"/>
      <c r="B636" s="27"/>
      <c r="C636" s="27"/>
      <c r="D636" s="27"/>
      <c r="E636" s="28"/>
      <c r="F636" s="29"/>
      <c r="G636" s="30"/>
      <c r="I636" s="3">
        <v>7304</v>
      </c>
    </row>
    <row r="637" spans="1:9">
      <c r="A637" s="27"/>
      <c r="B637" s="27"/>
      <c r="C637" s="27"/>
      <c r="D637" s="27"/>
      <c r="E637" s="28"/>
      <c r="F637" s="29"/>
      <c r="G637" s="30"/>
      <c r="I637" s="3">
        <v>256008.54</v>
      </c>
    </row>
    <row r="638" spans="1:9">
      <c r="A638" s="31"/>
      <c r="B638" s="31"/>
      <c r="C638" s="31"/>
      <c r="D638" s="31"/>
      <c r="E638" s="28"/>
      <c r="F638" s="33"/>
      <c r="G638" s="34"/>
      <c r="I638" s="3">
        <f>SUM(I633:I637)</f>
        <v>301014.97000000003</v>
      </c>
    </row>
    <row r="639" spans="1:9">
      <c r="A639" s="43">
        <f>SUM(A621:A638)</f>
        <v>47119999.999999993</v>
      </c>
      <c r="B639" s="43">
        <f t="shared" ref="B639:C639" si="37">SUM(B621:B638)</f>
        <v>779000</v>
      </c>
      <c r="C639" s="43">
        <f t="shared" si="37"/>
        <v>47898999.999999993</v>
      </c>
      <c r="D639" s="43">
        <f>SUM(D621:D638)</f>
        <v>27716568.579999998</v>
      </c>
      <c r="E639" s="44" t="s">
        <v>75</v>
      </c>
      <c r="F639" s="45"/>
      <c r="G639" s="46">
        <f>SUM(G621:G638)</f>
        <v>10871643.360000001</v>
      </c>
    </row>
    <row r="640" spans="1:9">
      <c r="A640" s="15"/>
      <c r="B640" s="15"/>
      <c r="C640" s="15"/>
      <c r="D640" s="23">
        <f>D579-D639</f>
        <v>5484363.1900000051</v>
      </c>
      <c r="E640" s="47" t="s">
        <v>76</v>
      </c>
      <c r="F640" s="48"/>
      <c r="G640" s="26"/>
    </row>
    <row r="641" spans="1:9">
      <c r="A641" s="15"/>
      <c r="B641" s="15"/>
      <c r="C641" s="15"/>
      <c r="D641" s="27"/>
      <c r="E641" s="47" t="s">
        <v>77</v>
      </c>
      <c r="F641" s="48"/>
      <c r="G641" s="30"/>
    </row>
    <row r="642" spans="1:9">
      <c r="A642" s="15"/>
      <c r="B642" s="15"/>
      <c r="C642" s="15"/>
      <c r="D642" s="31"/>
      <c r="E642" s="47" t="s">
        <v>78</v>
      </c>
      <c r="F642" s="48"/>
      <c r="G642" s="34">
        <f>G579-G639</f>
        <v>-4306875.2000000011</v>
      </c>
      <c r="I642" s="3">
        <v>28582285.440000001</v>
      </c>
    </row>
    <row r="643" spans="1:9" ht="24" thickBot="1">
      <c r="A643" s="15"/>
      <c r="B643" s="15"/>
      <c r="C643" s="15"/>
      <c r="D643" s="35">
        <f>D550+D640</f>
        <v>28582285.440000005</v>
      </c>
      <c r="E643" s="47" t="s">
        <v>79</v>
      </c>
      <c r="F643" s="48"/>
      <c r="G643" s="38">
        <f>G550+G642</f>
        <v>28582285.439999998</v>
      </c>
      <c r="I643" s="3">
        <f>-G643</f>
        <v>-28582285.439999998</v>
      </c>
    </row>
    <row r="644" spans="1:9" ht="24" thickTop="1">
      <c r="I644" s="3">
        <f>SUM(I642:I643)</f>
        <v>0</v>
      </c>
    </row>
    <row r="646" spans="1:9">
      <c r="A646" s="51"/>
      <c r="B646" s="51"/>
      <c r="C646" s="51"/>
      <c r="D646" s="51"/>
      <c r="E646" s="52"/>
      <c r="F646" s="53"/>
      <c r="G646" s="51"/>
    </row>
    <row r="647" spans="1:9">
      <c r="A647" s="51"/>
      <c r="B647" s="51"/>
      <c r="C647" s="51"/>
      <c r="D647" s="51"/>
      <c r="E647" s="52"/>
      <c r="F647" s="53"/>
      <c r="G647" s="51"/>
    </row>
    <row r="648" spans="1:9">
      <c r="A648" s="51"/>
      <c r="B648" s="51"/>
      <c r="C648" s="51"/>
      <c r="D648" s="51"/>
      <c r="E648" s="52"/>
      <c r="F648" s="53"/>
      <c r="G648" s="54"/>
    </row>
    <row r="649" spans="1:9">
      <c r="A649" s="56"/>
      <c r="B649" s="56"/>
      <c r="C649" s="56"/>
      <c r="D649" s="56"/>
      <c r="E649" s="57"/>
      <c r="F649" s="58"/>
      <c r="G649" s="56"/>
    </row>
    <row r="652" spans="1:9">
      <c r="A652" s="1" t="s">
        <v>0</v>
      </c>
      <c r="B652" s="1"/>
      <c r="C652" s="1"/>
      <c r="D652" s="1"/>
      <c r="E652" s="1"/>
      <c r="F652" s="1"/>
      <c r="G652" s="1"/>
    </row>
    <row r="653" spans="1:9">
      <c r="A653" s="1" t="s">
        <v>1</v>
      </c>
      <c r="B653" s="1"/>
      <c r="C653" s="1"/>
      <c r="D653" s="1"/>
      <c r="E653" s="1"/>
      <c r="F653" s="1"/>
      <c r="G653" s="1"/>
    </row>
    <row r="654" spans="1:9">
      <c r="A654" s="4" t="s">
        <v>90</v>
      </c>
      <c r="B654" s="4"/>
      <c r="C654" s="4"/>
      <c r="D654" s="4"/>
      <c r="E654" s="4"/>
      <c r="F654" s="4"/>
      <c r="G654" s="4"/>
    </row>
    <row r="655" spans="1:9">
      <c r="A655" s="5" t="s">
        <v>3</v>
      </c>
      <c r="B655" s="6"/>
      <c r="C655" s="6"/>
      <c r="D655" s="6"/>
      <c r="E655" s="7"/>
      <c r="F655" s="8"/>
      <c r="G655" s="9"/>
    </row>
    <row r="656" spans="1:9">
      <c r="A656" s="10" t="s">
        <v>4</v>
      </c>
      <c r="B656" s="10" t="s">
        <v>5</v>
      </c>
      <c r="C656" s="10" t="s">
        <v>6</v>
      </c>
      <c r="D656" s="10" t="s">
        <v>7</v>
      </c>
      <c r="E656" s="11" t="s">
        <v>8</v>
      </c>
      <c r="F656" s="12" t="s">
        <v>9</v>
      </c>
      <c r="G656" s="13" t="s">
        <v>10</v>
      </c>
    </row>
    <row r="657" spans="1:7">
      <c r="A657" s="16" t="s">
        <v>11</v>
      </c>
      <c r="B657" s="16" t="s">
        <v>12</v>
      </c>
      <c r="C657" s="16" t="s">
        <v>11</v>
      </c>
      <c r="D657" s="16" t="s">
        <v>11</v>
      </c>
      <c r="E657" s="17"/>
      <c r="F657" s="12"/>
      <c r="G657" s="13" t="s">
        <v>13</v>
      </c>
    </row>
    <row r="658" spans="1:7">
      <c r="A658" s="18"/>
      <c r="B658" s="19" t="s">
        <v>14</v>
      </c>
      <c r="C658" s="18"/>
      <c r="D658" s="18"/>
      <c r="E658" s="20"/>
      <c r="F658" s="21"/>
      <c r="G658" s="22" t="s">
        <v>11</v>
      </c>
    </row>
    <row r="659" spans="1:7">
      <c r="A659" s="23"/>
      <c r="B659" s="23"/>
      <c r="C659" s="23"/>
      <c r="D659" s="23">
        <v>23097922.25</v>
      </c>
      <c r="E659" s="24" t="s">
        <v>15</v>
      </c>
      <c r="F659" s="25"/>
      <c r="G659" s="26">
        <f>G643</f>
        <v>28582285.439999998</v>
      </c>
    </row>
    <row r="660" spans="1:7">
      <c r="A660" s="27"/>
      <c r="B660" s="27"/>
      <c r="C660" s="27"/>
      <c r="D660" s="27"/>
      <c r="E660" s="28" t="s">
        <v>16</v>
      </c>
      <c r="F660" s="29"/>
      <c r="G660" s="30"/>
    </row>
    <row r="661" spans="1:7">
      <c r="A661" s="27">
        <v>245120</v>
      </c>
      <c r="B661" s="27">
        <v>0</v>
      </c>
      <c r="C661" s="27">
        <f>SUM(A661:B661)</f>
        <v>245120</v>
      </c>
      <c r="D661" s="27">
        <f>G661+D552</f>
        <v>89517.49</v>
      </c>
      <c r="E661" s="28" t="s">
        <v>17</v>
      </c>
      <c r="F661" s="29" t="s">
        <v>18</v>
      </c>
      <c r="G661" s="30">
        <v>5549.38</v>
      </c>
    </row>
    <row r="662" spans="1:7">
      <c r="A662" s="27">
        <v>404550</v>
      </c>
      <c r="B662" s="27">
        <v>0</v>
      </c>
      <c r="C662" s="27">
        <f t="shared" ref="C662:C668" si="38">SUM(A662:B662)</f>
        <v>404550</v>
      </c>
      <c r="D662" s="27">
        <f t="shared" ref="D662:D683" si="39">G662+D553</f>
        <v>120920</v>
      </c>
      <c r="E662" s="28" t="s">
        <v>19</v>
      </c>
      <c r="F662" s="29" t="s">
        <v>20</v>
      </c>
      <c r="G662" s="30">
        <v>12900</v>
      </c>
    </row>
    <row r="663" spans="1:7">
      <c r="A663" s="27">
        <v>133000</v>
      </c>
      <c r="B663" s="27">
        <v>0</v>
      </c>
      <c r="C663" s="27">
        <f t="shared" si="38"/>
        <v>133000</v>
      </c>
      <c r="D663" s="27">
        <f t="shared" si="39"/>
        <v>100652.77</v>
      </c>
      <c r="E663" s="28" t="s">
        <v>21</v>
      </c>
      <c r="F663" s="29" t="s">
        <v>22</v>
      </c>
      <c r="G663" s="30">
        <v>21447.77</v>
      </c>
    </row>
    <row r="664" spans="1:7">
      <c r="A664" s="27">
        <v>0</v>
      </c>
      <c r="B664" s="27">
        <v>0</v>
      </c>
      <c r="C664" s="27">
        <f t="shared" si="38"/>
        <v>0</v>
      </c>
      <c r="D664" s="27">
        <f t="shared" si="39"/>
        <v>0</v>
      </c>
      <c r="E664" s="28" t="s">
        <v>23</v>
      </c>
      <c r="F664" s="29" t="s">
        <v>24</v>
      </c>
      <c r="G664" s="30">
        <v>0</v>
      </c>
    </row>
    <row r="665" spans="1:7">
      <c r="A665" s="27">
        <v>10000</v>
      </c>
      <c r="B665" s="27">
        <v>0</v>
      </c>
      <c r="C665" s="27">
        <f t="shared" si="38"/>
        <v>10000</v>
      </c>
      <c r="D665" s="27">
        <f t="shared" si="39"/>
        <v>1557</v>
      </c>
      <c r="E665" s="28" t="s">
        <v>25</v>
      </c>
      <c r="F665" s="29" t="s">
        <v>26</v>
      </c>
      <c r="G665" s="30">
        <v>120</v>
      </c>
    </row>
    <row r="666" spans="1:7">
      <c r="A666" s="27">
        <v>1000</v>
      </c>
      <c r="B666" s="27">
        <v>0</v>
      </c>
      <c r="C666" s="27">
        <f t="shared" si="38"/>
        <v>1000</v>
      </c>
      <c r="D666" s="27">
        <f t="shared" si="39"/>
        <v>1513</v>
      </c>
      <c r="E666" s="28" t="s">
        <v>27</v>
      </c>
      <c r="F666" s="29" t="s">
        <v>28</v>
      </c>
      <c r="G666" s="30">
        <v>0</v>
      </c>
    </row>
    <row r="667" spans="1:7">
      <c r="A667" s="27">
        <v>16206330</v>
      </c>
      <c r="B667" s="27">
        <v>0</v>
      </c>
      <c r="C667" s="27">
        <f t="shared" si="38"/>
        <v>16206330</v>
      </c>
      <c r="D667" s="27">
        <f t="shared" si="39"/>
        <v>8322594.0999999996</v>
      </c>
      <c r="E667" s="28" t="s">
        <v>29</v>
      </c>
      <c r="F667" s="29" t="s">
        <v>30</v>
      </c>
      <c r="G667" s="30">
        <v>750529.21</v>
      </c>
    </row>
    <row r="668" spans="1:7">
      <c r="A668" s="27">
        <v>30120000</v>
      </c>
      <c r="B668" s="27">
        <v>0</v>
      </c>
      <c r="C668" s="27">
        <f t="shared" si="38"/>
        <v>30120000</v>
      </c>
      <c r="D668" s="27">
        <f t="shared" si="39"/>
        <v>21748315</v>
      </c>
      <c r="E668" s="28" t="s">
        <v>31</v>
      </c>
      <c r="F668" s="29" t="s">
        <v>32</v>
      </c>
      <c r="G668" s="30">
        <v>3804182</v>
      </c>
    </row>
    <row r="669" spans="1:7">
      <c r="A669" s="27"/>
      <c r="B669" s="27"/>
      <c r="C669" s="27"/>
      <c r="D669" s="27">
        <f t="shared" si="39"/>
        <v>445141</v>
      </c>
      <c r="E669" s="28" t="s">
        <v>33</v>
      </c>
      <c r="F669" s="29"/>
      <c r="G669" s="30">
        <v>274580</v>
      </c>
    </row>
    <row r="670" spans="1:7">
      <c r="A670" s="27"/>
      <c r="B670" s="27"/>
      <c r="C670" s="27"/>
      <c r="D670" s="27">
        <f t="shared" si="39"/>
        <v>0</v>
      </c>
      <c r="E670" s="28" t="s">
        <v>34</v>
      </c>
      <c r="F670" s="29"/>
      <c r="G670" s="30">
        <v>0</v>
      </c>
    </row>
    <row r="671" spans="1:7">
      <c r="A671" s="27"/>
      <c r="B671" s="27"/>
      <c r="C671" s="27"/>
      <c r="D671" s="27">
        <f t="shared" si="39"/>
        <v>1282.3200000000002</v>
      </c>
      <c r="E671" s="28" t="s">
        <v>35</v>
      </c>
      <c r="F671" s="29"/>
      <c r="G671" s="30">
        <v>163.86</v>
      </c>
    </row>
    <row r="672" spans="1:7">
      <c r="A672" s="27"/>
      <c r="B672" s="27"/>
      <c r="C672" s="27"/>
      <c r="D672" s="27">
        <f t="shared" si="39"/>
        <v>110399.4</v>
      </c>
      <c r="E672" s="28" t="s">
        <v>36</v>
      </c>
      <c r="F672" s="29"/>
      <c r="G672" s="30">
        <v>17621.560000000001</v>
      </c>
    </row>
    <row r="673" spans="1:7">
      <c r="A673" s="27"/>
      <c r="B673" s="27"/>
      <c r="C673" s="27"/>
      <c r="D673" s="27">
        <f t="shared" si="39"/>
        <v>67019.42</v>
      </c>
      <c r="E673" s="28" t="s">
        <v>37</v>
      </c>
      <c r="F673" s="29"/>
      <c r="G673" s="30">
        <v>1400</v>
      </c>
    </row>
    <row r="674" spans="1:7">
      <c r="A674" s="27"/>
      <c r="B674" s="27"/>
      <c r="C674" s="27"/>
      <c r="D674" s="27">
        <f t="shared" si="39"/>
        <v>5458.5800000000008</v>
      </c>
      <c r="E674" s="28" t="s">
        <v>38</v>
      </c>
      <c r="F674" s="29"/>
      <c r="G674" s="30">
        <v>473.76</v>
      </c>
    </row>
    <row r="675" spans="1:7">
      <c r="A675" s="27"/>
      <c r="B675" s="27"/>
      <c r="C675" s="27"/>
      <c r="D675" s="27">
        <f t="shared" si="39"/>
        <v>2720000</v>
      </c>
      <c r="E675" s="28" t="s">
        <v>39</v>
      </c>
      <c r="F675" s="29"/>
      <c r="G675" s="30">
        <v>0</v>
      </c>
    </row>
    <row r="676" spans="1:7">
      <c r="A676" s="27"/>
      <c r="B676" s="27"/>
      <c r="C676" s="27"/>
      <c r="D676" s="27">
        <f t="shared" si="39"/>
        <v>0</v>
      </c>
      <c r="E676" s="28" t="s">
        <v>40</v>
      </c>
      <c r="F676" s="29"/>
      <c r="G676" s="30">
        <v>0</v>
      </c>
    </row>
    <row r="677" spans="1:7">
      <c r="A677" s="27"/>
      <c r="B677" s="27"/>
      <c r="C677" s="27"/>
      <c r="D677" s="27">
        <f t="shared" si="39"/>
        <v>51128</v>
      </c>
      <c r="E677" s="28" t="s">
        <v>41</v>
      </c>
      <c r="F677" s="29"/>
      <c r="G677" s="30">
        <v>7304</v>
      </c>
    </row>
    <row r="678" spans="1:7">
      <c r="A678" s="27"/>
      <c r="B678" s="27"/>
      <c r="C678" s="27"/>
      <c r="D678" s="27">
        <f t="shared" si="39"/>
        <v>1766396.04</v>
      </c>
      <c r="E678" s="28" t="s">
        <v>42</v>
      </c>
      <c r="F678" s="29"/>
      <c r="G678" s="30">
        <v>216337.75</v>
      </c>
    </row>
    <row r="679" spans="1:7">
      <c r="A679" s="27"/>
      <c r="B679" s="27"/>
      <c r="C679" s="27"/>
      <c r="D679" s="27">
        <f t="shared" si="39"/>
        <v>1158898</v>
      </c>
      <c r="E679" s="28" t="s">
        <v>43</v>
      </c>
      <c r="F679" s="29"/>
      <c r="G679" s="30">
        <f>144800+19200+1800+143200</f>
        <v>309000</v>
      </c>
    </row>
    <row r="680" spans="1:7">
      <c r="A680" s="27"/>
      <c r="B680" s="27"/>
      <c r="C680" s="27"/>
      <c r="D680" s="27">
        <f t="shared" si="39"/>
        <v>10340</v>
      </c>
      <c r="E680" s="28" t="s">
        <v>81</v>
      </c>
      <c r="F680" s="29"/>
      <c r="G680" s="30"/>
    </row>
    <row r="681" spans="1:7">
      <c r="A681" s="27"/>
      <c r="B681" s="27"/>
      <c r="C681" s="27"/>
      <c r="D681" s="27">
        <f t="shared" si="39"/>
        <v>160</v>
      </c>
      <c r="E681" s="28" t="s">
        <v>54</v>
      </c>
      <c r="F681" s="29"/>
      <c r="G681" s="30"/>
    </row>
    <row r="682" spans="1:7">
      <c r="A682" s="27"/>
      <c r="B682" s="27">
        <f>D682</f>
        <v>791500</v>
      </c>
      <c r="C682" s="27">
        <f t="shared" ref="C682:C683" si="40">SUM(A682:B682)</f>
        <v>791500</v>
      </c>
      <c r="D682" s="27">
        <f t="shared" si="39"/>
        <v>791500</v>
      </c>
      <c r="E682" s="28" t="s">
        <v>84</v>
      </c>
      <c r="F682" s="29"/>
      <c r="G682" s="30"/>
    </row>
    <row r="683" spans="1:7">
      <c r="A683" s="27"/>
      <c r="B683" s="27"/>
      <c r="C683" s="27">
        <f t="shared" si="40"/>
        <v>0</v>
      </c>
      <c r="D683" s="27">
        <f t="shared" si="39"/>
        <v>799.37</v>
      </c>
      <c r="E683" s="28" t="s">
        <v>87</v>
      </c>
      <c r="F683" s="29"/>
      <c r="G683" s="30"/>
    </row>
    <row r="684" spans="1:7">
      <c r="A684" s="31"/>
      <c r="B684" s="31"/>
      <c r="C684" s="31"/>
      <c r="D684" s="27"/>
      <c r="E684" s="32"/>
      <c r="F684" s="33"/>
      <c r="G684" s="34"/>
    </row>
    <row r="685" spans="1:7">
      <c r="A685" s="31"/>
      <c r="B685" s="31"/>
      <c r="C685" s="31"/>
      <c r="D685" s="27"/>
      <c r="E685" s="32"/>
      <c r="F685" s="33"/>
      <c r="G685" s="34"/>
    </row>
    <row r="686" spans="1:7">
      <c r="A686" s="31"/>
      <c r="B686" s="31"/>
      <c r="C686" s="31"/>
      <c r="D686" s="27"/>
      <c r="E686" s="32"/>
      <c r="F686" s="33"/>
      <c r="G686" s="34"/>
    </row>
    <row r="687" spans="1:7">
      <c r="A687" s="63"/>
      <c r="B687" s="63"/>
      <c r="C687" s="63"/>
      <c r="D687" s="63"/>
      <c r="E687" s="64"/>
      <c r="F687" s="65"/>
      <c r="G687" s="66"/>
    </row>
    <row r="688" spans="1:7">
      <c r="A688" s="23"/>
      <c r="B688" s="23"/>
      <c r="C688" s="23"/>
      <c r="D688" s="23">
        <f>G688+D575</f>
        <v>16001.84</v>
      </c>
      <c r="E688" s="67" t="s">
        <v>66</v>
      </c>
      <c r="F688" s="25"/>
      <c r="G688" s="26"/>
    </row>
    <row r="689" spans="1:7">
      <c r="A689" s="27"/>
      <c r="B689" s="27"/>
      <c r="C689" s="27"/>
      <c r="D689" s="27">
        <f>G689+D576</f>
        <v>418387.73</v>
      </c>
      <c r="E689" s="28" t="s">
        <v>64</v>
      </c>
      <c r="F689" s="29"/>
      <c r="G689" s="30"/>
    </row>
    <row r="690" spans="1:7">
      <c r="A690" s="27"/>
      <c r="B690" s="27"/>
      <c r="C690" s="27"/>
      <c r="D690" s="27">
        <f>G690+D577</f>
        <v>674560</v>
      </c>
      <c r="E690" s="28" t="s">
        <v>89</v>
      </c>
      <c r="F690" s="29"/>
      <c r="G690" s="30"/>
    </row>
    <row r="691" spans="1:7">
      <c r="A691" s="27"/>
      <c r="B691" s="27"/>
      <c r="C691" s="27"/>
      <c r="D691" s="27">
        <f>G691+D578</f>
        <v>350</v>
      </c>
      <c r="E691" s="28" t="s">
        <v>52</v>
      </c>
      <c r="F691" s="29"/>
      <c r="G691" s="30">
        <v>350</v>
      </c>
    </row>
    <row r="692" spans="1:7">
      <c r="A692" s="27"/>
      <c r="B692" s="27"/>
      <c r="C692" s="27"/>
      <c r="D692" s="27"/>
      <c r="E692" s="28"/>
      <c r="F692" s="29"/>
      <c r="G692" s="30"/>
    </row>
    <row r="693" spans="1:7">
      <c r="A693" s="27"/>
      <c r="B693" s="27"/>
      <c r="C693" s="27"/>
      <c r="D693" s="27"/>
      <c r="E693" s="28"/>
      <c r="F693" s="29"/>
      <c r="G693" s="30"/>
    </row>
    <row r="694" spans="1:7">
      <c r="A694" s="27"/>
      <c r="B694" s="27"/>
      <c r="C694" s="27"/>
      <c r="D694" s="27"/>
      <c r="E694" s="28"/>
      <c r="F694" s="29"/>
      <c r="G694" s="30"/>
    </row>
    <row r="695" spans="1:7">
      <c r="A695" s="27"/>
      <c r="B695" s="27"/>
      <c r="C695" s="27"/>
      <c r="D695" s="27"/>
      <c r="E695" s="28"/>
      <c r="F695" s="29"/>
      <c r="G695" s="30"/>
    </row>
    <row r="696" spans="1:7">
      <c r="A696" s="27"/>
      <c r="B696" s="27"/>
      <c r="C696" s="27"/>
      <c r="D696" s="27"/>
      <c r="E696" s="28"/>
      <c r="F696" s="29"/>
      <c r="G696" s="30"/>
    </row>
    <row r="697" spans="1:7">
      <c r="A697" s="27"/>
      <c r="B697" s="27"/>
      <c r="C697" s="27"/>
      <c r="D697" s="27"/>
      <c r="E697" s="28"/>
      <c r="F697" s="29"/>
      <c r="G697" s="30"/>
    </row>
    <row r="698" spans="1:7">
      <c r="A698" s="27"/>
      <c r="B698" s="27"/>
      <c r="C698" s="27"/>
      <c r="D698" s="27"/>
      <c r="E698" s="28"/>
      <c r="F698" s="29"/>
      <c r="G698" s="30"/>
    </row>
    <row r="699" spans="1:7">
      <c r="A699" s="27"/>
      <c r="B699" s="27"/>
      <c r="C699" s="27"/>
      <c r="D699" s="27"/>
      <c r="E699" s="28"/>
      <c r="F699" s="29"/>
      <c r="G699" s="30"/>
    </row>
    <row r="700" spans="1:7">
      <c r="A700" s="27"/>
      <c r="B700" s="27"/>
      <c r="C700" s="27"/>
      <c r="D700" s="27"/>
      <c r="E700" s="28"/>
      <c r="F700" s="29"/>
      <c r="G700" s="30"/>
    </row>
    <row r="701" spans="1:7">
      <c r="A701" s="27"/>
      <c r="B701" s="27"/>
      <c r="C701" s="27"/>
      <c r="D701" s="27"/>
      <c r="E701" s="28"/>
      <c r="F701" s="29"/>
      <c r="G701" s="30"/>
    </row>
    <row r="702" spans="1:7">
      <c r="A702" s="27"/>
      <c r="B702" s="27"/>
      <c r="C702" s="27"/>
      <c r="D702" s="27"/>
      <c r="E702" s="28"/>
      <c r="F702" s="29"/>
      <c r="G702" s="30"/>
    </row>
    <row r="703" spans="1:7">
      <c r="A703" s="27"/>
      <c r="B703" s="27"/>
      <c r="C703" s="27"/>
      <c r="D703" s="27"/>
      <c r="E703" s="28"/>
      <c r="F703" s="29"/>
      <c r="G703" s="30"/>
    </row>
    <row r="704" spans="1:7">
      <c r="A704" s="27"/>
      <c r="B704" s="27"/>
      <c r="C704" s="27"/>
      <c r="D704" s="27"/>
      <c r="E704" s="28"/>
      <c r="F704" s="29"/>
      <c r="G704" s="30"/>
    </row>
    <row r="705" spans="1:9">
      <c r="A705" s="27"/>
      <c r="B705" s="27"/>
      <c r="C705" s="27"/>
      <c r="D705" s="27"/>
      <c r="E705" s="28"/>
      <c r="F705" s="29"/>
      <c r="G705" s="30"/>
    </row>
    <row r="706" spans="1:9">
      <c r="A706" s="27"/>
      <c r="B706" s="27"/>
      <c r="C706" s="27"/>
      <c r="D706" s="27"/>
      <c r="E706" s="28"/>
      <c r="F706" s="29"/>
      <c r="G706" s="30"/>
    </row>
    <row r="707" spans="1:9">
      <c r="A707" s="27"/>
      <c r="B707" s="27"/>
      <c r="C707" s="27"/>
      <c r="D707" s="27"/>
      <c r="E707" s="28"/>
      <c r="F707" s="29"/>
      <c r="G707" s="30"/>
    </row>
    <row r="708" spans="1:9">
      <c r="A708" s="27"/>
      <c r="B708" s="27"/>
      <c r="C708" s="27"/>
      <c r="D708" s="27"/>
      <c r="E708" s="28"/>
      <c r="F708" s="29"/>
      <c r="G708" s="30"/>
    </row>
    <row r="709" spans="1:9">
      <c r="A709" s="27"/>
      <c r="B709" s="27"/>
      <c r="C709" s="27"/>
      <c r="D709" s="27"/>
      <c r="E709" s="28"/>
      <c r="F709" s="29"/>
      <c r="G709" s="30"/>
    </row>
    <row r="710" spans="1:9">
      <c r="A710" s="27"/>
      <c r="B710" s="27"/>
      <c r="C710" s="27"/>
      <c r="D710" s="27"/>
      <c r="E710" s="28"/>
      <c r="F710" s="29"/>
      <c r="G710" s="30"/>
    </row>
    <row r="711" spans="1:9">
      <c r="A711" s="27"/>
      <c r="B711" s="27"/>
      <c r="C711" s="27"/>
      <c r="D711" s="27"/>
      <c r="E711" s="28"/>
      <c r="F711" s="29"/>
      <c r="G711" s="30"/>
    </row>
    <row r="712" spans="1:9">
      <c r="A712" s="27"/>
      <c r="B712" s="27"/>
      <c r="C712" s="27"/>
      <c r="D712" s="27"/>
      <c r="E712" s="28"/>
      <c r="F712" s="29"/>
      <c r="G712" s="30"/>
    </row>
    <row r="713" spans="1:9">
      <c r="A713" s="27"/>
      <c r="B713" s="27"/>
      <c r="C713" s="27"/>
      <c r="D713" s="27"/>
      <c r="E713" s="28"/>
      <c r="F713" s="29"/>
      <c r="G713" s="30"/>
    </row>
    <row r="714" spans="1:9">
      <c r="A714" s="27"/>
      <c r="B714" s="27"/>
      <c r="C714" s="27"/>
      <c r="D714" s="27"/>
      <c r="E714" s="28"/>
      <c r="F714" s="29"/>
      <c r="G714" s="30"/>
    </row>
    <row r="715" spans="1:9">
      <c r="A715" s="27"/>
      <c r="B715" s="27"/>
      <c r="C715" s="27"/>
      <c r="D715" s="27"/>
      <c r="E715" s="28"/>
      <c r="F715" s="29"/>
      <c r="G715" s="30"/>
    </row>
    <row r="716" spans="1:9">
      <c r="A716" s="27"/>
      <c r="B716" s="27"/>
      <c r="C716" s="27"/>
      <c r="D716" s="27"/>
      <c r="E716" s="28"/>
      <c r="F716" s="29"/>
      <c r="G716" s="30"/>
      <c r="I716" s="3">
        <v>4594728.3600000003</v>
      </c>
    </row>
    <row r="717" spans="1:9">
      <c r="A717" s="27"/>
      <c r="B717" s="27"/>
      <c r="C717" s="27"/>
      <c r="D717" s="27"/>
      <c r="E717" s="28"/>
      <c r="F717" s="29"/>
      <c r="G717" s="30"/>
      <c r="I717" s="3">
        <v>17621.560000000001</v>
      </c>
    </row>
    <row r="718" spans="1:9">
      <c r="A718" s="27"/>
      <c r="B718" s="27"/>
      <c r="C718" s="27"/>
      <c r="D718" s="27"/>
      <c r="E718" s="28"/>
      <c r="F718" s="29"/>
      <c r="G718" s="30"/>
      <c r="I718" s="3">
        <v>7304</v>
      </c>
    </row>
    <row r="719" spans="1:9">
      <c r="A719" s="27"/>
      <c r="B719" s="27"/>
      <c r="C719" s="27"/>
      <c r="D719" s="27"/>
      <c r="E719" s="28"/>
      <c r="F719" s="29"/>
      <c r="G719" s="30"/>
      <c r="I719" s="3">
        <v>216337.75</v>
      </c>
    </row>
    <row r="720" spans="1:9">
      <c r="A720" s="27"/>
      <c r="B720" s="27"/>
      <c r="C720" s="27"/>
      <c r="D720" s="27"/>
      <c r="E720" s="28"/>
      <c r="F720" s="29"/>
      <c r="G720" s="30"/>
      <c r="I720" s="3">
        <v>163.86</v>
      </c>
    </row>
    <row r="721" spans="1:9">
      <c r="A721" s="63"/>
      <c r="B721" s="63"/>
      <c r="C721" s="63"/>
      <c r="D721" s="63"/>
      <c r="E721" s="64"/>
      <c r="F721" s="65"/>
      <c r="G721" s="66"/>
      <c r="I721" s="3">
        <v>1400</v>
      </c>
    </row>
    <row r="722" spans="1:9" ht="24" thickBot="1">
      <c r="A722" s="35">
        <f>SUM(A661:A721)</f>
        <v>47120000</v>
      </c>
      <c r="B722" s="35">
        <f t="shared" ref="B722:D722" si="41">SUM(B661:B721)</f>
        <v>791500</v>
      </c>
      <c r="C722" s="35">
        <f t="shared" si="41"/>
        <v>47911500</v>
      </c>
      <c r="D722" s="35">
        <f t="shared" si="41"/>
        <v>38622891.059999995</v>
      </c>
      <c r="E722" s="36" t="s">
        <v>44</v>
      </c>
      <c r="F722" s="37"/>
      <c r="G722" s="38">
        <f>SUM(G661:G721)</f>
        <v>5421959.29</v>
      </c>
      <c r="I722" s="3">
        <v>473.76</v>
      </c>
    </row>
    <row r="723" spans="1:9" ht="24" thickTop="1">
      <c r="A723" s="39"/>
      <c r="B723" s="39"/>
      <c r="C723" s="39"/>
      <c r="D723" s="39"/>
      <c r="E723" s="40"/>
      <c r="F723" s="41"/>
      <c r="G723" s="42"/>
      <c r="I723" s="3">
        <v>350</v>
      </c>
    </row>
    <row r="724" spans="1:9">
      <c r="A724" s="6" t="s">
        <v>3</v>
      </c>
      <c r="B724" s="6"/>
      <c r="C724" s="6"/>
      <c r="D724" s="6"/>
      <c r="E724" s="7"/>
      <c r="F724" s="8"/>
      <c r="G724" s="9"/>
    </row>
    <row r="725" spans="1:9">
      <c r="A725" s="16" t="s">
        <v>4</v>
      </c>
      <c r="B725" s="16" t="s">
        <v>5</v>
      </c>
      <c r="C725" s="16" t="s">
        <v>6</v>
      </c>
      <c r="D725" s="16" t="s">
        <v>7</v>
      </c>
      <c r="E725" s="11" t="s">
        <v>8</v>
      </c>
      <c r="F725" s="12" t="s">
        <v>9</v>
      </c>
      <c r="G725" s="13" t="s">
        <v>10</v>
      </c>
    </row>
    <row r="726" spans="1:9">
      <c r="A726" s="16" t="s">
        <v>11</v>
      </c>
      <c r="B726" s="16" t="s">
        <v>12</v>
      </c>
      <c r="C726" s="16" t="s">
        <v>11</v>
      </c>
      <c r="D726" s="16" t="s">
        <v>11</v>
      </c>
      <c r="E726" s="17"/>
      <c r="F726" s="12"/>
      <c r="G726" s="13" t="s">
        <v>13</v>
      </c>
    </row>
    <row r="727" spans="1:9">
      <c r="A727" s="18"/>
      <c r="B727" s="19" t="s">
        <v>14</v>
      </c>
      <c r="C727" s="18"/>
      <c r="D727" s="18"/>
      <c r="E727" s="20"/>
      <c r="F727" s="21"/>
      <c r="G727" s="22" t="s">
        <v>11</v>
      </c>
    </row>
    <row r="728" spans="1:9">
      <c r="A728" s="23"/>
      <c r="B728" s="23"/>
      <c r="C728" s="23"/>
      <c r="D728" s="23"/>
      <c r="E728" s="24" t="s">
        <v>45</v>
      </c>
      <c r="F728" s="25"/>
      <c r="G728" s="26"/>
    </row>
    <row r="729" spans="1:9">
      <c r="A729" s="27">
        <f>[1]โอนงบประมาณ!E210</f>
        <v>10948500</v>
      </c>
      <c r="B729" s="27"/>
      <c r="C729" s="27">
        <f>SUM(A729:B729)</f>
        <v>10948500</v>
      </c>
      <c r="D729" s="27">
        <f t="shared" ref="D729:D743" si="42">G729+D621</f>
        <v>5500762</v>
      </c>
      <c r="E729" s="28" t="s">
        <v>46</v>
      </c>
      <c r="F729" s="29" t="s">
        <v>47</v>
      </c>
      <c r="G729" s="30">
        <f>593004+144800+143200</f>
        <v>881004</v>
      </c>
    </row>
    <row r="730" spans="1:9">
      <c r="A730" s="27">
        <f>[1]โอนงบประมาณ!E211</f>
        <v>2484720</v>
      </c>
      <c r="B730" s="27"/>
      <c r="C730" s="27">
        <f t="shared" ref="C730:C738" si="43">SUM(A730:B730)</f>
        <v>2484720</v>
      </c>
      <c r="D730" s="27">
        <f t="shared" si="42"/>
        <v>1449420</v>
      </c>
      <c r="E730" s="28" t="s">
        <v>48</v>
      </c>
      <c r="F730" s="29" t="s">
        <v>49</v>
      </c>
      <c r="G730" s="30">
        <v>207060</v>
      </c>
    </row>
    <row r="731" spans="1:9">
      <c r="A731" s="27">
        <f>[1]โอนงบประมาณ!E212</f>
        <v>11317480</v>
      </c>
      <c r="B731" s="27"/>
      <c r="C731" s="27">
        <f t="shared" si="43"/>
        <v>11317480</v>
      </c>
      <c r="D731" s="27">
        <f t="shared" si="42"/>
        <v>5940565</v>
      </c>
      <c r="E731" s="28" t="s">
        <v>50</v>
      </c>
      <c r="F731" s="29" t="s">
        <v>51</v>
      </c>
      <c r="G731" s="30">
        <v>862375</v>
      </c>
      <c r="I731" s="3">
        <v>2654290.92</v>
      </c>
    </row>
    <row r="732" spans="1:9">
      <c r="A732" s="27">
        <f>[1]โอนงบประมาณ!E213</f>
        <v>646800</v>
      </c>
      <c r="B732" s="27"/>
      <c r="C732" s="27">
        <f t="shared" si="43"/>
        <v>646800</v>
      </c>
      <c r="D732" s="27">
        <f t="shared" si="42"/>
        <v>211300</v>
      </c>
      <c r="E732" s="28" t="s">
        <v>52</v>
      </c>
      <c r="F732" s="29" t="s">
        <v>53</v>
      </c>
      <c r="G732" s="30">
        <v>25000</v>
      </c>
      <c r="I732" s="3">
        <v>-2642010.92</v>
      </c>
    </row>
    <row r="733" spans="1:9">
      <c r="A733" s="27">
        <f>[1]โอนงบประมาณ!E214</f>
        <v>6392500</v>
      </c>
      <c r="B733" s="27"/>
      <c r="C733" s="27">
        <f t="shared" si="43"/>
        <v>6392500</v>
      </c>
      <c r="D733" s="27">
        <f t="shared" si="42"/>
        <v>2644380.8199999998</v>
      </c>
      <c r="E733" s="28" t="s">
        <v>54</v>
      </c>
      <c r="F733" s="29" t="s">
        <v>55</v>
      </c>
      <c r="G733" s="30">
        <f>293351.32+19200+1800</f>
        <v>314351.32</v>
      </c>
    </row>
    <row r="734" spans="1:9">
      <c r="A734" s="27">
        <f>[1]โอนงบประมาณ!E215</f>
        <v>2210000</v>
      </c>
      <c r="B734" s="27"/>
      <c r="C734" s="27">
        <f t="shared" si="43"/>
        <v>2210000</v>
      </c>
      <c r="D734" s="27">
        <f t="shared" si="42"/>
        <v>781109.34</v>
      </c>
      <c r="E734" s="28" t="s">
        <v>56</v>
      </c>
      <c r="F734" s="29" t="s">
        <v>57</v>
      </c>
      <c r="G734" s="30">
        <v>632810.6</v>
      </c>
    </row>
    <row r="735" spans="1:9">
      <c r="A735" s="27">
        <f>[1]โอนงบประมาณ!E216</f>
        <v>314000</v>
      </c>
      <c r="B735" s="27"/>
      <c r="C735" s="27">
        <f t="shared" si="43"/>
        <v>314000</v>
      </c>
      <c r="D735" s="27">
        <f t="shared" si="42"/>
        <v>127133.19</v>
      </c>
      <c r="E735" s="28" t="s">
        <v>58</v>
      </c>
      <c r="F735" s="29" t="s">
        <v>59</v>
      </c>
      <c r="G735" s="30">
        <v>36649.230000000003</v>
      </c>
      <c r="I735" s="3">
        <v>108305</v>
      </c>
    </row>
    <row r="736" spans="1:9">
      <c r="A736" s="27">
        <f>[1]โอนงบประมาณ!E217</f>
        <v>96500</v>
      </c>
      <c r="B736" s="27"/>
      <c r="C736" s="27">
        <f t="shared" si="43"/>
        <v>96500</v>
      </c>
      <c r="D736" s="27">
        <f t="shared" si="42"/>
        <v>58300</v>
      </c>
      <c r="E736" s="28" t="s">
        <v>60</v>
      </c>
      <c r="F736" s="29" t="s">
        <v>61</v>
      </c>
      <c r="G736" s="30">
        <v>0</v>
      </c>
      <c r="I736" s="3">
        <v>71241.06</v>
      </c>
    </row>
    <row r="737" spans="1:9">
      <c r="A737" s="27">
        <f>[1]โอนงบประมาณ!E218</f>
        <v>10097112.27</v>
      </c>
      <c r="B737" s="27">
        <v>779000</v>
      </c>
      <c r="C737" s="27">
        <f t="shared" si="43"/>
        <v>10876112.27</v>
      </c>
      <c r="D737" s="27">
        <f t="shared" si="42"/>
        <v>2506000</v>
      </c>
      <c r="E737" s="28" t="s">
        <v>62</v>
      </c>
      <c r="F737" s="29" t="s">
        <v>63</v>
      </c>
      <c r="G737" s="30">
        <v>1549000</v>
      </c>
      <c r="I737" s="3">
        <v>7304</v>
      </c>
    </row>
    <row r="738" spans="1:9">
      <c r="A738" s="27">
        <f>[1]โอนงบประมาณ!E219</f>
        <v>2612387.73</v>
      </c>
      <c r="B738" s="27"/>
      <c r="C738" s="27">
        <f t="shared" si="43"/>
        <v>2612387.73</v>
      </c>
      <c r="D738" s="27">
        <f t="shared" si="42"/>
        <v>1756775.46</v>
      </c>
      <c r="E738" s="28" t="s">
        <v>64</v>
      </c>
      <c r="F738" s="29" t="s">
        <v>65</v>
      </c>
      <c r="G738" s="30"/>
      <c r="I738" s="3">
        <v>216337.75</v>
      </c>
    </row>
    <row r="739" spans="1:9">
      <c r="A739" s="27">
        <f>[1]โอนงบประมาณ!E220</f>
        <v>0</v>
      </c>
      <c r="B739" s="27"/>
      <c r="C739" s="27"/>
      <c r="D739" s="27">
        <f t="shared" si="42"/>
        <v>0</v>
      </c>
      <c r="E739" s="28" t="s">
        <v>66</v>
      </c>
      <c r="F739" s="29" t="s">
        <v>67</v>
      </c>
      <c r="G739" s="30"/>
    </row>
    <row r="740" spans="1:9">
      <c r="A740" s="27"/>
      <c r="B740" s="27"/>
      <c r="C740" s="27"/>
      <c r="D740" s="27">
        <f t="shared" si="42"/>
        <v>1422368</v>
      </c>
      <c r="E740" s="28" t="s">
        <v>43</v>
      </c>
      <c r="F740" s="29" t="s">
        <v>68</v>
      </c>
      <c r="G740" s="30">
        <v>358290</v>
      </c>
      <c r="I740" s="3">
        <f>SUM(I735:I739)</f>
        <v>403187.81</v>
      </c>
    </row>
    <row r="741" spans="1:9">
      <c r="A741" s="27"/>
      <c r="B741" s="27"/>
      <c r="C741" s="27"/>
      <c r="D741" s="27">
        <f t="shared" si="42"/>
        <v>8255178.5999999996</v>
      </c>
      <c r="E741" s="28" t="s">
        <v>69</v>
      </c>
      <c r="F741" s="29" t="s">
        <v>70</v>
      </c>
      <c r="G741" s="30"/>
    </row>
    <row r="742" spans="1:9">
      <c r="A742" s="27"/>
      <c r="B742" s="27"/>
      <c r="C742" s="27"/>
      <c r="D742" s="27">
        <f t="shared" si="42"/>
        <v>2333004.13</v>
      </c>
      <c r="E742" s="28" t="s">
        <v>71</v>
      </c>
      <c r="F742" s="29" t="s">
        <v>72</v>
      </c>
      <c r="G742" s="30">
        <f>71241.06+108305+7304+216337.75</f>
        <v>403187.81</v>
      </c>
    </row>
    <row r="743" spans="1:9">
      <c r="A743" s="27"/>
      <c r="B743" s="27"/>
      <c r="C743" s="27"/>
      <c r="D743" s="27">
        <f t="shared" si="42"/>
        <v>0</v>
      </c>
      <c r="E743" s="28" t="s">
        <v>74</v>
      </c>
      <c r="F743" s="29"/>
      <c r="G743" s="30"/>
    </row>
    <row r="744" spans="1:9">
      <c r="A744" s="27"/>
      <c r="B744" s="27"/>
      <c r="C744" s="27"/>
      <c r="D744" s="27"/>
      <c r="E744" s="28"/>
      <c r="F744" s="29"/>
      <c r="G744" s="30"/>
    </row>
    <row r="745" spans="1:9">
      <c r="A745" s="27"/>
      <c r="B745" s="27"/>
      <c r="C745" s="27"/>
      <c r="D745" s="27"/>
      <c r="E745" s="28"/>
      <c r="F745" s="29"/>
      <c r="G745" s="30"/>
    </row>
    <row r="746" spans="1:9">
      <c r="A746" s="31"/>
      <c r="B746" s="31"/>
      <c r="C746" s="31"/>
      <c r="D746" s="31"/>
      <c r="E746" s="28"/>
      <c r="F746" s="33"/>
      <c r="G746" s="34"/>
    </row>
    <row r="747" spans="1:9">
      <c r="A747" s="43">
        <f>SUM(A729:A746)</f>
        <v>47119999.999999993</v>
      </c>
      <c r="B747" s="43">
        <f t="shared" ref="B747:C747" si="44">SUM(B729:B746)</f>
        <v>779000</v>
      </c>
      <c r="C747" s="43">
        <f t="shared" si="44"/>
        <v>47898999.999999993</v>
      </c>
      <c r="D747" s="43">
        <f>SUM(D729:D746)</f>
        <v>32986296.540000003</v>
      </c>
      <c r="E747" s="44" t="s">
        <v>75</v>
      </c>
      <c r="F747" s="45"/>
      <c r="G747" s="46">
        <f>SUM(G729:G746)</f>
        <v>5269727.96</v>
      </c>
    </row>
    <row r="748" spans="1:9">
      <c r="A748" s="15"/>
      <c r="B748" s="15"/>
      <c r="C748" s="15"/>
      <c r="D748" s="23">
        <f>D722-D747</f>
        <v>5636594.5199999921</v>
      </c>
      <c r="E748" s="47" t="s">
        <v>76</v>
      </c>
      <c r="F748" s="48"/>
      <c r="G748" s="26">
        <f>G722-G747</f>
        <v>152231.33000000007</v>
      </c>
    </row>
    <row r="749" spans="1:9">
      <c r="A749" s="15"/>
      <c r="B749" s="15"/>
      <c r="C749" s="15"/>
      <c r="D749" s="27"/>
      <c r="E749" s="47" t="s">
        <v>77</v>
      </c>
      <c r="F749" s="48"/>
      <c r="G749" s="30"/>
    </row>
    <row r="750" spans="1:9">
      <c r="A750" s="15"/>
      <c r="B750" s="15"/>
      <c r="C750" s="15"/>
      <c r="D750" s="31"/>
      <c r="E750" s="47" t="s">
        <v>78</v>
      </c>
      <c r="F750" s="48"/>
      <c r="G750" s="34"/>
    </row>
    <row r="751" spans="1:9" ht="24" thickBot="1">
      <c r="A751" s="15"/>
      <c r="B751" s="15"/>
      <c r="C751" s="15"/>
      <c r="D751" s="35">
        <f>D659+D748</f>
        <v>28734516.769999992</v>
      </c>
      <c r="E751" s="47" t="s">
        <v>79</v>
      </c>
      <c r="F751" s="48"/>
      <c r="G751" s="38">
        <f>G659+G748</f>
        <v>28734516.769999996</v>
      </c>
    </row>
    <row r="752" spans="1:9" ht="24" thickTop="1"/>
    <row r="754" spans="1:7">
      <c r="A754" s="51"/>
      <c r="B754" s="51"/>
      <c r="C754" s="51"/>
      <c r="D754" s="51"/>
      <c r="E754" s="52"/>
      <c r="F754" s="53"/>
      <c r="G754" s="51"/>
    </row>
    <row r="755" spans="1:7">
      <c r="A755" s="51"/>
      <c r="B755" s="51"/>
      <c r="C755" s="51"/>
      <c r="D755" s="51"/>
      <c r="E755" s="52"/>
      <c r="F755" s="53"/>
      <c r="G755" s="51"/>
    </row>
    <row r="756" spans="1:7">
      <c r="A756" s="51"/>
      <c r="B756" s="51"/>
      <c r="C756" s="51"/>
      <c r="D756" s="51"/>
      <c r="E756" s="52"/>
      <c r="F756" s="53"/>
      <c r="G756" s="54"/>
    </row>
    <row r="757" spans="1:7">
      <c r="A757" s="56"/>
      <c r="B757" s="56"/>
      <c r="C757" s="56"/>
      <c r="D757" s="56"/>
      <c r="E757" s="57"/>
      <c r="F757" s="58"/>
      <c r="G757" s="56"/>
    </row>
  </sheetData>
  <mergeCells count="35">
    <mergeCell ref="A652:G652"/>
    <mergeCell ref="A653:G653"/>
    <mergeCell ref="A654:G654"/>
    <mergeCell ref="A655:D655"/>
    <mergeCell ref="A724:D724"/>
    <mergeCell ref="A507:D507"/>
    <mergeCell ref="A543:G543"/>
    <mergeCell ref="A544:G544"/>
    <mergeCell ref="A545:G545"/>
    <mergeCell ref="A546:D546"/>
    <mergeCell ref="A616:D616"/>
    <mergeCell ref="A330:D330"/>
    <mergeCell ref="A399:D399"/>
    <mergeCell ref="A435:G435"/>
    <mergeCell ref="A436:G436"/>
    <mergeCell ref="A437:G437"/>
    <mergeCell ref="A438:D438"/>
    <mergeCell ref="A221:G221"/>
    <mergeCell ref="A222:D222"/>
    <mergeCell ref="A291:D291"/>
    <mergeCell ref="A327:G327"/>
    <mergeCell ref="A328:G328"/>
    <mergeCell ref="A329:G329"/>
    <mergeCell ref="A112:G112"/>
    <mergeCell ref="A113:G113"/>
    <mergeCell ref="A114:D114"/>
    <mergeCell ref="A183:D183"/>
    <mergeCell ref="A219:G219"/>
    <mergeCell ref="A220:G220"/>
    <mergeCell ref="A1:G1"/>
    <mergeCell ref="A2:G2"/>
    <mergeCell ref="A3:G3"/>
    <mergeCell ref="A4:D4"/>
    <mergeCell ref="A74:D74"/>
    <mergeCell ref="A111:G1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Unknown 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2018-07-10T08:33:46Z</dcterms:created>
  <dcterms:modified xsi:type="dcterms:W3CDTF">2018-07-10T08:37:34Z</dcterms:modified>
</cp:coreProperties>
</file>